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e 3-Ineligible -2024\"/>
    </mc:Choice>
  </mc:AlternateContent>
  <xr:revisionPtr revIDLastSave="0" documentId="8_{EA9124F9-902D-408A-8DE8-7B1570FDFCEB}" xr6:coauthVersionLast="47" xr6:coauthVersionMax="47" xr10:uidLastSave="{00000000-0000-0000-0000-000000000000}"/>
  <bookViews>
    <workbookView xWindow="-120" yWindow="-120" windowWidth="38640" windowHeight="21120" xr2:uid="{4845CC5C-8A7A-4493-B554-5A126DFDD9C9}"/>
  </bookViews>
  <sheets>
    <sheet name="Ineligible-list-2024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" i="1" l="1"/>
  <c r="T57" i="1"/>
  <c r="Q57" i="1"/>
  <c r="S57" i="1" s="1"/>
  <c r="T56" i="1"/>
  <c r="Q56" i="1"/>
  <c r="S56" i="1" s="1"/>
  <c r="U55" i="1"/>
  <c r="T55" i="1"/>
  <c r="Q55" i="1"/>
  <c r="S55" i="1" s="1"/>
  <c r="T54" i="1"/>
  <c r="Q54" i="1"/>
  <c r="S54" i="1" s="1"/>
  <c r="T53" i="1"/>
  <c r="Q53" i="1"/>
  <c r="S53" i="1" s="1"/>
  <c r="T52" i="1"/>
  <c r="Q52" i="1"/>
  <c r="S52" i="1" s="1"/>
  <c r="T51" i="1"/>
  <c r="Q51" i="1"/>
  <c r="S51" i="1" s="1"/>
  <c r="Q50" i="1"/>
  <c r="S50" i="1" s="1"/>
  <c r="V50" i="1" s="1"/>
  <c r="X50" i="1" s="1"/>
  <c r="U49" i="1"/>
  <c r="T49" i="1"/>
  <c r="Q49" i="1"/>
  <c r="S49" i="1" s="1"/>
  <c r="U48" i="1"/>
  <c r="T48" i="1"/>
  <c r="Q48" i="1"/>
  <c r="S48" i="1" s="1"/>
  <c r="U47" i="1"/>
  <c r="T47" i="1"/>
  <c r="Q47" i="1"/>
  <c r="S47" i="1" s="1"/>
  <c r="U46" i="1"/>
  <c r="T46" i="1"/>
  <c r="Q46" i="1"/>
  <c r="S46" i="1" s="1"/>
  <c r="U45" i="1"/>
  <c r="T45" i="1"/>
  <c r="Q45" i="1"/>
  <c r="S45" i="1" s="1"/>
  <c r="V48" i="1" l="1"/>
  <c r="X48" i="1" s="1"/>
  <c r="V54" i="1"/>
  <c r="X54" i="1" s="1"/>
  <c r="V55" i="1"/>
  <c r="X55" i="1" s="1"/>
  <c r="V51" i="1"/>
  <c r="X51" i="1" s="1"/>
  <c r="V52" i="1"/>
  <c r="X52" i="1" s="1"/>
  <c r="V53" i="1"/>
  <c r="X53" i="1" s="1"/>
  <c r="V46" i="1"/>
  <c r="X46" i="1" s="1"/>
  <c r="V49" i="1"/>
  <c r="X49" i="1" s="1"/>
  <c r="V47" i="1"/>
  <c r="X47" i="1" s="1"/>
  <c r="V56" i="1"/>
  <c r="X56" i="1" s="1"/>
  <c r="V57" i="1"/>
  <c r="X57" i="1" s="1"/>
  <c r="V45" i="1"/>
  <c r="X45" i="1" s="1"/>
  <c r="U44" i="1" l="1"/>
  <c r="T44" i="1"/>
  <c r="Q44" i="1"/>
  <c r="S44" i="1" s="1"/>
  <c r="U43" i="1"/>
  <c r="T43" i="1"/>
  <c r="Q43" i="1"/>
  <c r="S43" i="1" s="1"/>
  <c r="U42" i="1"/>
  <c r="T42" i="1"/>
  <c r="S42" i="1"/>
  <c r="Q42" i="1"/>
  <c r="T41" i="1"/>
  <c r="Q41" i="1"/>
  <c r="S41" i="1" s="1"/>
  <c r="U40" i="1"/>
  <c r="T40" i="1"/>
  <c r="Q40" i="1"/>
  <c r="S40" i="1" s="1"/>
  <c r="U39" i="1"/>
  <c r="T39" i="1"/>
  <c r="Q39" i="1"/>
  <c r="S39" i="1" s="1"/>
  <c r="Q38" i="1"/>
  <c r="S38" i="1" s="1"/>
  <c r="V38" i="1" s="1"/>
  <c r="X38" i="1" s="1"/>
  <c r="U37" i="1"/>
  <c r="T37" i="1"/>
  <c r="Q37" i="1"/>
  <c r="S37" i="1" s="1"/>
  <c r="U36" i="1"/>
  <c r="T36" i="1"/>
  <c r="Q36" i="1"/>
  <c r="S36" i="1" s="1"/>
  <c r="U35" i="1"/>
  <c r="T35" i="1"/>
  <c r="Q35" i="1"/>
  <c r="S35" i="1" s="1"/>
  <c r="V35" i="1" s="1"/>
  <c r="X35" i="1" s="1"/>
  <c r="U34" i="1"/>
  <c r="T34" i="1"/>
  <c r="Q34" i="1"/>
  <c r="S34" i="1" s="1"/>
  <c r="U33" i="1"/>
  <c r="T33" i="1"/>
  <c r="Q33" i="1"/>
  <c r="S33" i="1" s="1"/>
  <c r="U32" i="1"/>
  <c r="T32" i="1"/>
  <c r="Q32" i="1"/>
  <c r="S32" i="1" s="1"/>
  <c r="U31" i="1"/>
  <c r="T31" i="1"/>
  <c r="Q31" i="1"/>
  <c r="S31" i="1" s="1"/>
  <c r="U30" i="1"/>
  <c r="T30" i="1"/>
  <c r="Q30" i="1"/>
  <c r="S30" i="1" s="1"/>
  <c r="V33" i="1" l="1"/>
  <c r="X33" i="1" s="1"/>
  <c r="V39" i="1"/>
  <c r="X39" i="1" s="1"/>
  <c r="V42" i="1"/>
  <c r="X42" i="1" s="1"/>
  <c r="V31" i="1"/>
  <c r="X31" i="1" s="1"/>
  <c r="V32" i="1"/>
  <c r="X32" i="1" s="1"/>
  <c r="V36" i="1"/>
  <c r="X36" i="1" s="1"/>
  <c r="V37" i="1"/>
  <c r="X37" i="1" s="1"/>
  <c r="V41" i="1"/>
  <c r="X41" i="1" s="1"/>
  <c r="V40" i="1"/>
  <c r="X40" i="1" s="1"/>
  <c r="V43" i="1"/>
  <c r="X43" i="1" s="1"/>
  <c r="V34" i="1"/>
  <c r="X34" i="1" s="1"/>
  <c r="V44" i="1"/>
  <c r="X44" i="1" s="1"/>
  <c r="V30" i="1"/>
  <c r="X30" i="1" s="1"/>
  <c r="U29" i="1" l="1"/>
  <c r="T29" i="1"/>
  <c r="Q29" i="1"/>
  <c r="S29" i="1" s="1"/>
  <c r="U28" i="1"/>
  <c r="T28" i="1"/>
  <c r="Q28" i="1"/>
  <c r="S28" i="1" s="1"/>
  <c r="U27" i="1"/>
  <c r="T27" i="1"/>
  <c r="Q27" i="1"/>
  <c r="S27" i="1" s="1"/>
  <c r="U26" i="1"/>
  <c r="T26" i="1"/>
  <c r="Q26" i="1"/>
  <c r="S26" i="1" s="1"/>
  <c r="U25" i="1"/>
  <c r="T25" i="1"/>
  <c r="Q25" i="1"/>
  <c r="S25" i="1" s="1"/>
  <c r="U24" i="1"/>
  <c r="T24" i="1"/>
  <c r="Q24" i="1"/>
  <c r="S24" i="1" s="1"/>
  <c r="U23" i="1"/>
  <c r="T23" i="1"/>
  <c r="Q23" i="1"/>
  <c r="S23" i="1" s="1"/>
  <c r="T22" i="1"/>
  <c r="Q22" i="1"/>
  <c r="S22" i="1" s="1"/>
  <c r="U21" i="1"/>
  <c r="T21" i="1"/>
  <c r="S21" i="1"/>
  <c r="Q21" i="1"/>
  <c r="U20" i="1"/>
  <c r="T20" i="1"/>
  <c r="Q20" i="1"/>
  <c r="S20" i="1" s="1"/>
  <c r="U19" i="1"/>
  <c r="T19" i="1"/>
  <c r="Q19" i="1"/>
  <c r="S19" i="1" s="1"/>
  <c r="U18" i="1"/>
  <c r="T18" i="1"/>
  <c r="Q18" i="1"/>
  <c r="S18" i="1" s="1"/>
  <c r="T17" i="1"/>
  <c r="S17" i="1"/>
  <c r="Q17" i="1"/>
  <c r="U16" i="1"/>
  <c r="T16" i="1"/>
  <c r="Q16" i="1"/>
  <c r="S16" i="1" s="1"/>
  <c r="U15" i="1"/>
  <c r="T15" i="1"/>
  <c r="Q15" i="1"/>
  <c r="S15" i="1" s="1"/>
  <c r="U14" i="1"/>
  <c r="T14" i="1"/>
  <c r="Q14" i="1"/>
  <c r="S14" i="1" s="1"/>
  <c r="U13" i="1"/>
  <c r="T13" i="1"/>
  <c r="Q13" i="1"/>
  <c r="S13" i="1" s="1"/>
  <c r="Q12" i="1"/>
  <c r="S12" i="1" s="1"/>
  <c r="V12" i="1" s="1"/>
  <c r="X12" i="1" s="1"/>
  <c r="U11" i="1"/>
  <c r="T11" i="1"/>
  <c r="Q11" i="1"/>
  <c r="S11" i="1" s="1"/>
  <c r="U10" i="1"/>
  <c r="T10" i="1"/>
  <c r="Q10" i="1"/>
  <c r="S10" i="1" s="1"/>
  <c r="U9" i="1"/>
  <c r="T9" i="1"/>
  <c r="Q9" i="1"/>
  <c r="S9" i="1" s="1"/>
  <c r="Q8" i="1"/>
  <c r="S8" i="1" s="1"/>
  <c r="V8" i="1" s="1"/>
  <c r="X8" i="1" s="1"/>
  <c r="U7" i="1"/>
  <c r="T7" i="1"/>
  <c r="Q7" i="1"/>
  <c r="S7" i="1" s="1"/>
  <c r="U6" i="1"/>
  <c r="T6" i="1"/>
  <c r="Q6" i="1"/>
  <c r="S6" i="1" s="1"/>
  <c r="V6" i="1" s="1"/>
  <c r="X6" i="1" s="1"/>
  <c r="U5" i="1"/>
  <c r="T5" i="1"/>
  <c r="Q5" i="1"/>
  <c r="S5" i="1" s="1"/>
  <c r="U4" i="1"/>
  <c r="T4" i="1"/>
  <c r="Q4" i="1"/>
  <c r="S4" i="1" s="1"/>
  <c r="U3" i="1"/>
  <c r="T3" i="1"/>
  <c r="Q3" i="1"/>
  <c r="V16" i="1" l="1"/>
  <c r="X16" i="1" s="1"/>
  <c r="V20" i="1"/>
  <c r="X20" i="1" s="1"/>
  <c r="V28" i="1"/>
  <c r="X28" i="1" s="1"/>
  <c r="V17" i="1"/>
  <c r="X17" i="1" s="1"/>
  <c r="V5" i="1"/>
  <c r="X5" i="1" s="1"/>
  <c r="V22" i="1"/>
  <c r="X22" i="1" s="1"/>
  <c r="V10" i="1"/>
  <c r="X10" i="1" s="1"/>
  <c r="V14" i="1"/>
  <c r="X14" i="1" s="1"/>
  <c r="V18" i="1"/>
  <c r="X18" i="1" s="1"/>
  <c r="V26" i="1"/>
  <c r="X26" i="1" s="1"/>
  <c r="V24" i="1"/>
  <c r="X24" i="1" s="1"/>
  <c r="V4" i="1"/>
  <c r="X4" i="1" s="1"/>
  <c r="V13" i="1"/>
  <c r="X13" i="1" s="1"/>
  <c r="V9" i="1"/>
  <c r="X9" i="1" s="1"/>
  <c r="V25" i="1"/>
  <c r="X25" i="1" s="1"/>
  <c r="V29" i="1"/>
  <c r="X29" i="1" s="1"/>
  <c r="V21" i="1"/>
  <c r="X21" i="1" s="1"/>
  <c r="V11" i="1"/>
  <c r="X11" i="1" s="1"/>
  <c r="V15" i="1"/>
  <c r="X15" i="1" s="1"/>
  <c r="V19" i="1"/>
  <c r="X19" i="1" s="1"/>
  <c r="V23" i="1"/>
  <c r="X23" i="1" s="1"/>
  <c r="V27" i="1"/>
  <c r="X27" i="1" s="1"/>
  <c r="V7" i="1"/>
  <c r="X7" i="1" s="1"/>
  <c r="S3" i="1"/>
  <c r="V3" i="1" l="1"/>
  <c r="X3" i="1" l="1"/>
</calcChain>
</file>

<file path=xl/sharedStrings.xml><?xml version="1.0" encoding="utf-8"?>
<sst xmlns="http://schemas.openxmlformats.org/spreadsheetml/2006/main" count="798" uniqueCount="292">
  <si>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</si>
  <si>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</si>
  <si>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</si>
  <si>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</si>
  <si>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</si>
  <si>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</si>
  <si>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</si>
  <si>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</si>
  <si>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</si>
  <si>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</si>
  <si>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</si>
  <si>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</si>
  <si>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</si>
  <si>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</si>
  <si>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</si>
  <si>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 Total</t>
  </si>
  <si>
    <t>No. Students Without Birth Registration Number</t>
  </si>
  <si>
    <t>Y1-13 2024 Net Enrolment Total</t>
  </si>
  <si>
    <t>SS Grant Rate</t>
  </si>
  <si>
    <t>Total Grant SS 2024</t>
  </si>
  <si>
    <t>Tranche 1 Actual SS 2024 (30%)</t>
  </si>
  <si>
    <t>Tranche 2 Actual SS 2024 (30%)</t>
  </si>
  <si>
    <t>Tranche 3 SS 2024 (40%)</t>
  </si>
  <si>
    <t>2023 Overpayment SS</t>
  </si>
  <si>
    <t>Calculated Tranche 3 SS 2024 (40%)</t>
  </si>
  <si>
    <t>Net Tranche 3 SS 2024 (40%)</t>
  </si>
  <si>
    <t>Bank Narration</t>
  </si>
  <si>
    <t>0443425</t>
  </si>
  <si>
    <t>Lonmelfaran Secondary</t>
  </si>
  <si>
    <t>ENG</t>
  </si>
  <si>
    <t>Ambrym</t>
  </si>
  <si>
    <t>Malampa</t>
  </si>
  <si>
    <t>Government of Vanuatu</t>
  </si>
  <si>
    <t>0203739001</t>
  </si>
  <si>
    <t>LONMELFARAN</t>
  </si>
  <si>
    <t>No</t>
  </si>
  <si>
    <t xml:space="preserve">7 8 9 10 </t>
  </si>
  <si>
    <t>2024 SS Tranche 3</t>
  </si>
  <si>
    <t>0329308</t>
  </si>
  <si>
    <t>South West Bay Secondary</t>
  </si>
  <si>
    <t>Presbyterian Church of Vanuatu</t>
  </si>
  <si>
    <t>G</t>
  </si>
  <si>
    <t>Malekula</t>
  </si>
  <si>
    <t>0084709001</t>
  </si>
  <si>
    <t>SWB JUNIOR SECONDARY SCHOOL</t>
  </si>
  <si>
    <t>0329309</t>
  </si>
  <si>
    <t>Jean Vidil (Vao) Secondary</t>
  </si>
  <si>
    <t>FRE</t>
  </si>
  <si>
    <t>Catholic Education Authority</t>
  </si>
  <si>
    <t>Church (Government Assisted)</t>
  </si>
  <si>
    <t>0084714001</t>
  </si>
  <si>
    <t>COLLEGE DE VAO</t>
  </si>
  <si>
    <t>0343312</t>
  </si>
  <si>
    <t>Olal (Tobol) Secondary</t>
  </si>
  <si>
    <t>Malampa PEB</t>
  </si>
  <si>
    <t>V</t>
  </si>
  <si>
    <t>0084707001</t>
  </si>
  <si>
    <t>COLLEGE D' OLAL</t>
  </si>
  <si>
    <t>0429379</t>
  </si>
  <si>
    <t>Unmet Secondary</t>
  </si>
  <si>
    <t>0122123001</t>
  </si>
  <si>
    <t>UNMET JUNIOR SECONDARY SCHOOL</t>
  </si>
  <si>
    <t>0502106</t>
  </si>
  <si>
    <t>Freedom Secondary</t>
  </si>
  <si>
    <t>Freedom Education Authority</t>
  </si>
  <si>
    <t>Efate</t>
  </si>
  <si>
    <t>Shefa</t>
  </si>
  <si>
    <t>0087895001</t>
  </si>
  <si>
    <t>NTM PRIMARY SCHOOL</t>
  </si>
  <si>
    <t>Yes</t>
  </si>
  <si>
    <t xml:space="preserve">7 8 9 10 11 12 13 </t>
  </si>
  <si>
    <t>2024 SS Tranche 1 2 3</t>
  </si>
  <si>
    <t>0502109</t>
  </si>
  <si>
    <t>Epauto Adventist Secondary</t>
  </si>
  <si>
    <t>Seven Day Adventist</t>
  </si>
  <si>
    <t>0084730001</t>
  </si>
  <si>
    <t>EPAUTO JUNIOR SECONDARY SCHOOL</t>
  </si>
  <si>
    <t>0502113</t>
  </si>
  <si>
    <t>Ifira Secondary</t>
  </si>
  <si>
    <t>Shefa PEB</t>
  </si>
  <si>
    <t>0084723001</t>
  </si>
  <si>
    <t>IFIRA JUNIOR SECONDARY SCHOOL</t>
  </si>
  <si>
    <t>0502114</t>
  </si>
  <si>
    <t>Vila North Secondary</t>
  </si>
  <si>
    <t>0084756001</t>
  </si>
  <si>
    <t>VILA NORTH SCHOOL</t>
  </si>
  <si>
    <t>050217</t>
  </si>
  <si>
    <t>Vila East Primary</t>
  </si>
  <si>
    <t>0084755001</t>
  </si>
  <si>
    <t>VILA EAST PRIMARY SCHOOL</t>
  </si>
  <si>
    <t>PS</t>
  </si>
  <si>
    <t xml:space="preserve">1 2 3 4 5 6 7 8 </t>
  </si>
  <si>
    <t>054607</t>
  </si>
  <si>
    <t>Bonkovio Primary</t>
  </si>
  <si>
    <t>Epi</t>
  </si>
  <si>
    <t>0084761001</t>
  </si>
  <si>
    <t>ECOLE PUBLIQUE BONKOVIO</t>
  </si>
  <si>
    <t>0546306</t>
  </si>
  <si>
    <t>Epi High School Secondary</t>
  </si>
  <si>
    <t>0084732001</t>
  </si>
  <si>
    <t>EPI HIGH SCHOOL</t>
  </si>
  <si>
    <t>0546307</t>
  </si>
  <si>
    <t>Port Quimie Secondary</t>
  </si>
  <si>
    <t>0084746001</t>
  </si>
  <si>
    <t>PORT QUIME JUNIOR SECONDARY SCHOOL</t>
  </si>
  <si>
    <t>054642</t>
  </si>
  <si>
    <t>Nikaura Primary</t>
  </si>
  <si>
    <t>0084791001</t>
  </si>
  <si>
    <t>NIKAURA PRIMARY SCHOOL</t>
  </si>
  <si>
    <t>0548308</t>
  </si>
  <si>
    <t>Napangasale Secondary</t>
  </si>
  <si>
    <t>Tongoa</t>
  </si>
  <si>
    <t>0084733001</t>
  </si>
  <si>
    <t>NAPANGASALE JUNIOR SECONDARY SCHOOL</t>
  </si>
  <si>
    <t>2024 SS Tranche 2 &amp; 3</t>
  </si>
  <si>
    <t>0548474</t>
  </si>
  <si>
    <t>Nawaraone Jr. Secondary</t>
  </si>
  <si>
    <t>0084776001</t>
  </si>
  <si>
    <t>NAWORAONE PRIMARY SCHOOL</t>
  </si>
  <si>
    <t>0551311</t>
  </si>
  <si>
    <t>Nofo Secondary</t>
  </si>
  <si>
    <t>Emae</t>
  </si>
  <si>
    <t>0084724001</t>
  </si>
  <si>
    <t>NOFO SECONDARY SCHOOL</t>
  </si>
  <si>
    <t>055410</t>
  </si>
  <si>
    <t>Ekipe Primary</t>
  </si>
  <si>
    <t>0084812001</t>
  </si>
  <si>
    <t>EKIPE PRIMARY SCHOOL</t>
  </si>
  <si>
    <t>0554300</t>
  </si>
  <si>
    <t>Lycée de Montmartre</t>
  </si>
  <si>
    <t>0086701001</t>
  </si>
  <si>
    <t>LYCEE DE MONTMARTRE</t>
  </si>
  <si>
    <t xml:space="preserve">7 8 9 10 11 12 13 14 </t>
  </si>
  <si>
    <t>0554301</t>
  </si>
  <si>
    <t>Onesua Presbyterian College</t>
  </si>
  <si>
    <t>0084729001</t>
  </si>
  <si>
    <t>ONESUA PRESBYTERIAN COLLEGE</t>
  </si>
  <si>
    <t>0554303</t>
  </si>
  <si>
    <t>Ulei Secondary</t>
  </si>
  <si>
    <t>0084722001</t>
  </si>
  <si>
    <t>ULEI JUNIOR SECONDARY SCHOOL</t>
  </si>
  <si>
    <t>055435</t>
  </si>
  <si>
    <t>Mangarongo Primary</t>
  </si>
  <si>
    <t>Emao</t>
  </si>
  <si>
    <t>0084799001</t>
  </si>
  <si>
    <t>MANGARONGO PRIMARY SCHOOL</t>
  </si>
  <si>
    <t>055439</t>
  </si>
  <si>
    <t>Melemaat Primary</t>
  </si>
  <si>
    <t>0084819001</t>
  </si>
  <si>
    <t>MELEMAAT PRIMARY SCHOOL</t>
  </si>
  <si>
    <t>0554408</t>
  </si>
  <si>
    <t>Sea Side Community Secondary</t>
  </si>
  <si>
    <t>0087030001</t>
  </si>
  <si>
    <t>SEASIDE COMMUNITY SCHOOL</t>
  </si>
  <si>
    <t>0554419</t>
  </si>
  <si>
    <t>Suango Mele French Secondary</t>
  </si>
  <si>
    <t>0084825001</t>
  </si>
  <si>
    <t>ECOLE PUBLIQUE DE SUANGO</t>
  </si>
  <si>
    <t>0554423</t>
  </si>
  <si>
    <t>Suango Mele English Secondary</t>
  </si>
  <si>
    <t>055447</t>
  </si>
  <si>
    <t>Pango English Primary</t>
  </si>
  <si>
    <t>0084802001</t>
  </si>
  <si>
    <t>PANGO PRIMARY SCHOOL</t>
  </si>
  <si>
    <t>TOTAL</t>
  </si>
  <si>
    <t>022103</t>
  </si>
  <si>
    <t>Avunatari Primary</t>
  </si>
  <si>
    <t>Sanma PEB</t>
  </si>
  <si>
    <t>Malo</t>
  </si>
  <si>
    <t>Sanma</t>
  </si>
  <si>
    <t>0084591001</t>
  </si>
  <si>
    <t>AVUNATARI PRIMARY SCHOOL</t>
  </si>
  <si>
    <t>0222301</t>
  </si>
  <si>
    <t>Bombua Secondary</t>
  </si>
  <si>
    <t>Church of Christ</t>
  </si>
  <si>
    <t>Santo</t>
  </si>
  <si>
    <t>0186772001</t>
  </si>
  <si>
    <t>BOMBUA LONDUA JUNIOR SECONDARY SCHOOL</t>
  </si>
  <si>
    <t>022223</t>
  </si>
  <si>
    <t>Limarua Primary</t>
  </si>
  <si>
    <t>0084649001</t>
  </si>
  <si>
    <t>LIMARUA PRIMARY SCHOOL</t>
  </si>
  <si>
    <t>0201100</t>
  </si>
  <si>
    <t>Lycée de Luganville</t>
  </si>
  <si>
    <t>0084611001</t>
  </si>
  <si>
    <t>LYCEE DE LUGANVILLE</t>
  </si>
  <si>
    <t>022232</t>
  </si>
  <si>
    <t>Mataloi Primary</t>
  </si>
  <si>
    <t>Federation de l'enseignement libre protestant (FELP)</t>
  </si>
  <si>
    <t>0084672001</t>
  </si>
  <si>
    <t>MATALOI PRIMARY SCHOOL</t>
  </si>
  <si>
    <t>0222303</t>
  </si>
  <si>
    <t>Matevulu College</t>
  </si>
  <si>
    <t>0084615001</t>
  </si>
  <si>
    <t>MATEVULU COLLEGE</t>
  </si>
  <si>
    <t>022229</t>
  </si>
  <si>
    <t>Merei (Mamara) Primary</t>
  </si>
  <si>
    <t>0084623001</t>
  </si>
  <si>
    <t>MEREI PRIMARY SCHOOL</t>
  </si>
  <si>
    <t>0222304</t>
  </si>
  <si>
    <t>Moli Valivu Secondary</t>
  </si>
  <si>
    <t>0084619001</t>
  </si>
  <si>
    <t>COLLEGE DE MOLI VALIVU</t>
  </si>
  <si>
    <t>0222567</t>
  </si>
  <si>
    <t>Mwast Jr. Secondary School</t>
  </si>
  <si>
    <t>0098428001</t>
  </si>
  <si>
    <t>MWAST PRIMARY SCHOOL</t>
  </si>
  <si>
    <t>0221344</t>
  </si>
  <si>
    <t>Nandiutu English Secondary</t>
  </si>
  <si>
    <t>0084613001</t>
  </si>
  <si>
    <t>COLLEGE DE NANDIUTU</t>
  </si>
  <si>
    <t>0222513</t>
  </si>
  <si>
    <t>Navele Secondary</t>
  </si>
  <si>
    <t>Anglican Church of Melanesia</t>
  </si>
  <si>
    <t>0098399001</t>
  </si>
  <si>
    <t>NAVELE JUNIOR SECONDARY SCHOOL</t>
  </si>
  <si>
    <t>022251</t>
  </si>
  <si>
    <t>Pialulup Primary</t>
  </si>
  <si>
    <t>0084628001</t>
  </si>
  <si>
    <t>PIALULUP PRIMARY SCHOOL</t>
  </si>
  <si>
    <t>0222309</t>
  </si>
  <si>
    <t>Rowhani Secondary</t>
  </si>
  <si>
    <t>Bahai</t>
  </si>
  <si>
    <t>0107822001</t>
  </si>
  <si>
    <t>ROWHANI SCHOOL</t>
  </si>
  <si>
    <t>022208</t>
  </si>
  <si>
    <t>St. Jacques Primary</t>
  </si>
  <si>
    <t>0084599001</t>
  </si>
  <si>
    <t>ST JACQUES PRIMARY SCHOOL</t>
  </si>
  <si>
    <t>020105</t>
  </si>
  <si>
    <t>Ste. Therese Luganville Primary</t>
  </si>
  <si>
    <t>0084655001</t>
  </si>
  <si>
    <t>ST THERESE PRIMARY SCHOOL</t>
  </si>
  <si>
    <t>0104106</t>
  </si>
  <si>
    <t>Collège de Baldwin Lonsdale Memorial (BLMS)</t>
  </si>
  <si>
    <t>Torba PEB</t>
  </si>
  <si>
    <t>Vanua Lava</t>
  </si>
  <si>
    <t>Torba</t>
  </si>
  <si>
    <t>0084582001</t>
  </si>
  <si>
    <t>AREP JUNIOR &amp; SECONDARY SCHOOL</t>
  </si>
  <si>
    <t>010490</t>
  </si>
  <si>
    <t>Baldwin Lonsdale Memorial (BLM) Secondary</t>
  </si>
  <si>
    <t>0664302</t>
  </si>
  <si>
    <t>Imaki Secondary</t>
  </si>
  <si>
    <t>Tanna</t>
  </si>
  <si>
    <t>Tafea</t>
  </si>
  <si>
    <t>0084740001</t>
  </si>
  <si>
    <t>COLLEGE D'IMAKI</t>
  </si>
  <si>
    <t>0664303</t>
  </si>
  <si>
    <t>Isangel French Secondary</t>
  </si>
  <si>
    <t>Tafea PEB</t>
  </si>
  <si>
    <t>0084736001</t>
  </si>
  <si>
    <t>COLLEGE D' ISANGEL</t>
  </si>
  <si>
    <t xml:space="preserve">7 8 9 10 11 12 </t>
  </si>
  <si>
    <t>0664305</t>
  </si>
  <si>
    <t>Lenakel Secondary</t>
  </si>
  <si>
    <t>0084737001</t>
  </si>
  <si>
    <t>LENAKEL JUNIOR SECONDARY SCHOOL</t>
  </si>
  <si>
    <t>0664476</t>
  </si>
  <si>
    <t>Lowiepeng Secondary</t>
  </si>
  <si>
    <t>0084991001</t>
  </si>
  <si>
    <t>LOWIEPENG SECONDARY SCHOOL</t>
  </si>
  <si>
    <t>0664522</t>
  </si>
  <si>
    <t>Lamlu Secondary</t>
  </si>
  <si>
    <t>0085119001</t>
  </si>
  <si>
    <t>LAMLU PRIMARY SCHOOL</t>
  </si>
  <si>
    <t>0664559</t>
  </si>
  <si>
    <t>Green Hill English Junior Secondary</t>
  </si>
  <si>
    <t>0085016001</t>
  </si>
  <si>
    <t>GREEN HILL PRIMARY SCHOOL</t>
  </si>
  <si>
    <t>0664570</t>
  </si>
  <si>
    <t>Louwanpakil Secondary</t>
  </si>
  <si>
    <t>0210349001</t>
  </si>
  <si>
    <t>LOUWANPAKIL PRIMARY SCHOOL</t>
  </si>
  <si>
    <t xml:space="preserve">7 8 </t>
  </si>
  <si>
    <t>0664571</t>
  </si>
  <si>
    <t>Port Resolution Junior Secondary</t>
  </si>
  <si>
    <t>0084997001</t>
  </si>
  <si>
    <t>PORT RESOLUTION PRIMARY SCHOOL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</si>
  <si>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</si>
  <si>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</si>
  <si>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</si>
  <si>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</si>
  <si>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</si>
  <si>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</si>
  <si>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</si>
  <si>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</si>
  <si>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</si>
  <si>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</si>
  <si>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066782</t>
  </si>
  <si>
    <t>Teruja French Secondary</t>
  </si>
  <si>
    <t>INELGIBLE SECONDARY SCHOOL GRANT TRANCHE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</si>
</sst>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##,##0"/>
    <numFmt numFmtId="166" formatCode="###,###,##0"/>
    <numFmt numFmtId="167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/>
    <xf numFmtId="0" fontId="0" fillId="0" borderId="1" xfId="0" applyBorder="1"/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7" fontId="3" fillId="0" borderId="1" xfId="1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167" fontId="3" fillId="4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Malampa%20&amp;%20Shefa%20Ineligible%20Secondary%20School%20Grant%20T3%202024-Bank%20Verison.xlsx" TargetMode="External"/><Relationship Id="rId1" Type="http://schemas.openxmlformats.org/officeDocument/2006/relationships/externalLinkPath" Target="file:///Z:\School%20Grant\2024\Tranche%203\Bank%20Version\SS\Malampa%20&amp;%20Shefa%20Ineligible%20Secondary%20School%20Grant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Sanma%20Ineligible%20Secondary%20School%20Grant%20T3%202024-Bank%20Verison.xlsx" TargetMode="External"/><Relationship Id="rId1" Type="http://schemas.openxmlformats.org/officeDocument/2006/relationships/externalLinkPath" Target="file:///Z:\School%20Grant\2024\Tranche%203\Bank%20Version\SS\Sanma%20Ineligible%20Secondary%20School%20Grant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Torba%20&amp;%20Tafea%20Ineligible%20Secondary%20School%20Grant%20T3%202024-Bank%20Verison.xlsx" TargetMode="External"/><Relationship Id="rId1" Type="http://schemas.openxmlformats.org/officeDocument/2006/relationships/externalLinkPath" Target="file:///Z:\School%20Grant\2024\Tranche%203\Bank%20Version\SS\Torba%20&amp;%20Tafea%20Ineligible%20Secondary%20School%20Grant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&amp; She Ineligible SS T3- BV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18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4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3ADF-1530-43E5-B41F-14858865E931}">
  <dimension ref="A1:Z58"/>
  <sheetViews>
    <sheetView tabSelected="1" workbookViewId="0">
      <selection activeCell="AD11" sqref="AD11"/>
    </sheetView>
  </sheetViews>
  <sheetFormatPr defaultRowHeight="15" x14ac:dyDescent="0.25"/>
  <cols>
    <col min="1" max="1" width="6.28515625" customWidth="1"/>
    <col min="2" max="2" width="16.7109375" style="1" customWidth="1"/>
    <col min="3" max="3" width="28.710937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customWidth="1"/>
    <col min="8" max="8" width="12.7109375" style="1" customWidth="1"/>
    <col min="9" max="9" width="9.42578125" style="1" customWidth="1"/>
    <col min="10" max="10" width="11.85546875" style="1" customWidth="1"/>
    <col min="11" max="11" width="43.140625" style="1" hidden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5" width="10.7109375" style="1" hidden="1" customWidth="1"/>
    <col min="16" max="16" width="14.140625" style="1" hidden="1" customWidth="1"/>
    <col min="17" max="17" width="10.7109375" style="1" hidden="1" customWidth="1"/>
    <col min="18" max="18" width="13.28515625" style="1" hidden="1" customWidth="1"/>
    <col min="19" max="19" width="12.7109375" style="1" hidden="1" customWidth="1"/>
    <col min="20" max="20" width="12.42578125" style="1" hidden="1" customWidth="1"/>
    <col min="21" max="21" width="13.140625" style="1" hidden="1" customWidth="1"/>
    <col min="22" max="22" width="11.140625" style="1" hidden="1" customWidth="1"/>
    <col min="23" max="24" width="13.7109375" style="1" hidden="1" customWidth="1"/>
    <col min="25" max="25" width="16" style="2" customWidth="1"/>
    <col min="26" max="26" width="21.28515625" style="2" customWidth="1"/>
  </cols>
  <sheetData>
    <row r="1" spans="1:26" s="3" customFormat="1" ht="26.25" x14ac:dyDescent="0.4">
      <c r="B1" s="4"/>
      <c r="C1" s="4" t="s">
        <v>291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60" x14ac:dyDescent="0.25">
      <c r="A2" s="18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0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19" t="s">
        <v>26</v>
      </c>
    </row>
    <row r="3" spans="1:26" x14ac:dyDescent="0.25">
      <c r="A3" s="6">
        <v>1</v>
      </c>
      <c r="B3" s="16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1" t="s">
        <v>30</v>
      </c>
      <c r="I3" s="8" t="s">
        <v>31</v>
      </c>
      <c r="J3" s="7" t="s">
        <v>33</v>
      </c>
      <c r="K3" s="8" t="s">
        <v>34</v>
      </c>
      <c r="L3" s="8" t="s">
        <v>1</v>
      </c>
      <c r="M3" s="9" t="s">
        <v>35</v>
      </c>
      <c r="N3" s="8" t="s">
        <v>36</v>
      </c>
      <c r="O3" s="10">
        <v>160</v>
      </c>
      <c r="P3" s="10"/>
      <c r="Q3" s="10">
        <f t="shared" ref="Q3:Q29" si="0">O3-P3</f>
        <v>160</v>
      </c>
      <c r="R3" s="11">
        <v>8125</v>
      </c>
      <c r="S3" s="12">
        <f t="shared" ref="S3:S29" si="1">Q3*R3</f>
        <v>1300000</v>
      </c>
      <c r="T3" s="12">
        <f>VLOOKUP(B3,'[1]Tranche 1 Actual 2024'!$B$12:$R$152,17,FALSE)</f>
        <v>253500</v>
      </c>
      <c r="U3" s="12">
        <f>VLOOKUP(B3,'[1]Tranche 2 Actual 2024'!$B$12:$X$135,23,FALSE)</f>
        <v>253500</v>
      </c>
      <c r="V3" s="12">
        <f t="shared" ref="V3:V29" si="2">S3-T3-U3</f>
        <v>793000</v>
      </c>
      <c r="W3" s="12"/>
      <c r="X3" s="12">
        <f t="shared" ref="X3:X29" si="3">V3-W3</f>
        <v>793000</v>
      </c>
      <c r="Y3" s="13">
        <v>793000</v>
      </c>
      <c r="Z3" s="14" t="s">
        <v>37</v>
      </c>
    </row>
    <row r="4" spans="1:26" x14ac:dyDescent="0.25">
      <c r="A4" s="6">
        <v>2</v>
      </c>
      <c r="B4" s="17" t="s">
        <v>38</v>
      </c>
      <c r="C4" s="8" t="s">
        <v>39</v>
      </c>
      <c r="D4" s="8" t="s">
        <v>29</v>
      </c>
      <c r="E4" s="8" t="s">
        <v>40</v>
      </c>
      <c r="F4" s="8" t="s">
        <v>41</v>
      </c>
      <c r="G4" s="8" t="s">
        <v>32</v>
      </c>
      <c r="H4" s="8" t="s">
        <v>42</v>
      </c>
      <c r="I4" s="8" t="s">
        <v>31</v>
      </c>
      <c r="J4" s="8" t="s">
        <v>43</v>
      </c>
      <c r="K4" s="8" t="s">
        <v>44</v>
      </c>
      <c r="L4" s="8" t="s">
        <v>1</v>
      </c>
      <c r="M4" s="9" t="s">
        <v>35</v>
      </c>
      <c r="N4" s="8" t="s">
        <v>36</v>
      </c>
      <c r="O4" s="10">
        <v>240</v>
      </c>
      <c r="P4" s="10">
        <v>0</v>
      </c>
      <c r="Q4" s="10">
        <f t="shared" si="0"/>
        <v>240</v>
      </c>
      <c r="R4" s="11">
        <v>8125</v>
      </c>
      <c r="S4" s="12">
        <f t="shared" si="1"/>
        <v>1950000</v>
      </c>
      <c r="T4" s="12">
        <f>VLOOKUP(B4,'[1]Tranche 1 Actual 2024'!$B$12:$R$152,17,FALSE)</f>
        <v>531375</v>
      </c>
      <c r="U4" s="12">
        <f>VLOOKUP(B4,'[1]Tranche 2 Actual 2024'!$B$12:$X$135,23,FALSE)</f>
        <v>531375</v>
      </c>
      <c r="V4" s="12">
        <f t="shared" si="2"/>
        <v>887250</v>
      </c>
      <c r="W4" s="12"/>
      <c r="X4" s="12">
        <f t="shared" si="3"/>
        <v>887250</v>
      </c>
      <c r="Y4" s="13">
        <v>887250</v>
      </c>
      <c r="Z4" s="14" t="s">
        <v>37</v>
      </c>
    </row>
    <row r="5" spans="1:26" x14ac:dyDescent="0.25">
      <c r="A5" s="6">
        <v>3</v>
      </c>
      <c r="B5" s="17" t="s">
        <v>45</v>
      </c>
      <c r="C5" s="8" t="s">
        <v>46</v>
      </c>
      <c r="D5" s="8" t="s">
        <v>47</v>
      </c>
      <c r="E5" s="8" t="s">
        <v>48</v>
      </c>
      <c r="F5" s="8" t="s">
        <v>41</v>
      </c>
      <c r="G5" s="8" t="s">
        <v>49</v>
      </c>
      <c r="H5" s="8" t="s">
        <v>42</v>
      </c>
      <c r="I5" s="8" t="s">
        <v>31</v>
      </c>
      <c r="J5" s="8" t="s">
        <v>50</v>
      </c>
      <c r="K5" s="8" t="s">
        <v>51</v>
      </c>
      <c r="L5" s="8" t="s">
        <v>1</v>
      </c>
      <c r="M5" s="9" t="s">
        <v>35</v>
      </c>
      <c r="N5" s="8" t="s">
        <v>36</v>
      </c>
      <c r="O5" s="10">
        <v>124</v>
      </c>
      <c r="P5" s="10">
        <v>0</v>
      </c>
      <c r="Q5" s="10">
        <f t="shared" si="0"/>
        <v>124</v>
      </c>
      <c r="R5" s="11">
        <v>8125</v>
      </c>
      <c r="S5" s="12">
        <f t="shared" si="1"/>
        <v>1007500</v>
      </c>
      <c r="T5" s="12">
        <f>VLOOKUP(B5,'[1]Tranche 1 Actual 2024'!$B$12:$R$152,17,FALSE)</f>
        <v>263250</v>
      </c>
      <c r="U5" s="12">
        <f>VLOOKUP(B5,'[1]Tranche 2 Actual 2024'!$B$12:$X$135,23,FALSE)</f>
        <v>263250</v>
      </c>
      <c r="V5" s="12">
        <f t="shared" si="2"/>
        <v>481000</v>
      </c>
      <c r="W5" s="12"/>
      <c r="X5" s="12">
        <f t="shared" si="3"/>
        <v>481000</v>
      </c>
      <c r="Y5" s="13">
        <v>481000</v>
      </c>
      <c r="Z5" s="14" t="s">
        <v>37</v>
      </c>
    </row>
    <row r="6" spans="1:26" x14ac:dyDescent="0.25">
      <c r="A6" s="6">
        <v>4</v>
      </c>
      <c r="B6" s="17" t="s">
        <v>52</v>
      </c>
      <c r="C6" s="8" t="s">
        <v>53</v>
      </c>
      <c r="D6" s="8" t="s">
        <v>47</v>
      </c>
      <c r="E6" s="8" t="s">
        <v>54</v>
      </c>
      <c r="F6" s="8" t="s">
        <v>55</v>
      </c>
      <c r="G6" s="8" t="s">
        <v>32</v>
      </c>
      <c r="H6" s="8" t="s">
        <v>30</v>
      </c>
      <c r="I6" s="8" t="s">
        <v>31</v>
      </c>
      <c r="J6" s="8" t="s">
        <v>56</v>
      </c>
      <c r="K6" s="8" t="s">
        <v>57</v>
      </c>
      <c r="L6" s="8" t="s">
        <v>1</v>
      </c>
      <c r="M6" s="9" t="s">
        <v>35</v>
      </c>
      <c r="N6" s="8" t="s">
        <v>36</v>
      </c>
      <c r="O6" s="10">
        <v>65</v>
      </c>
      <c r="P6" s="10">
        <v>1</v>
      </c>
      <c r="Q6" s="10">
        <f t="shared" si="0"/>
        <v>64</v>
      </c>
      <c r="R6" s="11">
        <v>8125</v>
      </c>
      <c r="S6" s="12">
        <f t="shared" si="1"/>
        <v>520000</v>
      </c>
      <c r="T6" s="12">
        <f>VLOOKUP(B6,'[1]Tranche 1 Actual 2024'!$B$12:$R$152,17,FALSE)</f>
        <v>163312</v>
      </c>
      <c r="U6" s="12">
        <f>VLOOKUP(B6,'[1]Tranche 2 Actual 2024'!$B$12:$X$135,23,FALSE)</f>
        <v>163312.5</v>
      </c>
      <c r="V6" s="12">
        <f t="shared" si="2"/>
        <v>193375.5</v>
      </c>
      <c r="W6" s="12"/>
      <c r="X6" s="12">
        <f t="shared" si="3"/>
        <v>193375.5</v>
      </c>
      <c r="Y6" s="13">
        <v>193376</v>
      </c>
      <c r="Z6" s="14" t="s">
        <v>37</v>
      </c>
    </row>
    <row r="7" spans="1:26" x14ac:dyDescent="0.25">
      <c r="A7" s="6">
        <v>5</v>
      </c>
      <c r="B7" s="17" t="s">
        <v>58</v>
      </c>
      <c r="C7" s="8" t="s">
        <v>59</v>
      </c>
      <c r="D7" s="8" t="s">
        <v>47</v>
      </c>
      <c r="E7" s="8" t="s">
        <v>48</v>
      </c>
      <c r="F7" s="8" t="s">
        <v>41</v>
      </c>
      <c r="G7" s="8" t="s">
        <v>49</v>
      </c>
      <c r="H7" s="8" t="s">
        <v>42</v>
      </c>
      <c r="I7" s="8" t="s">
        <v>31</v>
      </c>
      <c r="J7" s="8" t="s">
        <v>60</v>
      </c>
      <c r="K7" s="8" t="s">
        <v>61</v>
      </c>
      <c r="L7" s="8" t="s">
        <v>1</v>
      </c>
      <c r="M7" s="9" t="s">
        <v>35</v>
      </c>
      <c r="N7" s="8" t="s">
        <v>36</v>
      </c>
      <c r="O7" s="10">
        <v>124</v>
      </c>
      <c r="P7" s="10">
        <v>0</v>
      </c>
      <c r="Q7" s="10">
        <f t="shared" si="0"/>
        <v>124</v>
      </c>
      <c r="R7" s="11">
        <v>8125</v>
      </c>
      <c r="S7" s="12">
        <f t="shared" si="1"/>
        <v>1007500</v>
      </c>
      <c r="T7" s="12">
        <f>VLOOKUP(B7,'[1]Tranche 1 Actual 2024'!$B$12:$R$152,17,FALSE)</f>
        <v>355875</v>
      </c>
      <c r="U7" s="12">
        <f>VLOOKUP(B7,'[1]Tranche 2 Actual 2024'!$B$12:$X$135,23,FALSE)</f>
        <v>355875</v>
      </c>
      <c r="V7" s="12">
        <f t="shared" si="2"/>
        <v>295750</v>
      </c>
      <c r="W7" s="12"/>
      <c r="X7" s="12">
        <f t="shared" si="3"/>
        <v>295750</v>
      </c>
      <c r="Y7" s="13">
        <v>295750</v>
      </c>
      <c r="Z7" s="14" t="s">
        <v>37</v>
      </c>
    </row>
    <row r="8" spans="1:26" x14ac:dyDescent="0.25">
      <c r="A8" s="6">
        <v>6</v>
      </c>
      <c r="B8" s="17" t="s">
        <v>62</v>
      </c>
      <c r="C8" s="8" t="s">
        <v>63</v>
      </c>
      <c r="D8" s="8" t="s">
        <v>29</v>
      </c>
      <c r="E8" s="8" t="s">
        <v>64</v>
      </c>
      <c r="F8" s="8" t="s">
        <v>41</v>
      </c>
      <c r="G8" s="8" t="s">
        <v>49</v>
      </c>
      <c r="H8" s="8" t="s">
        <v>65</v>
      </c>
      <c r="I8" s="8" t="s">
        <v>66</v>
      </c>
      <c r="J8" s="8" t="s">
        <v>67</v>
      </c>
      <c r="K8" s="8" t="s">
        <v>68</v>
      </c>
      <c r="L8" s="8" t="s">
        <v>1</v>
      </c>
      <c r="M8" s="9" t="s">
        <v>69</v>
      </c>
      <c r="N8" s="8" t="s">
        <v>70</v>
      </c>
      <c r="O8" s="10">
        <v>81</v>
      </c>
      <c r="P8" s="10">
        <v>11</v>
      </c>
      <c r="Q8" s="10">
        <f t="shared" si="0"/>
        <v>70</v>
      </c>
      <c r="R8" s="11">
        <v>8125</v>
      </c>
      <c r="S8" s="12">
        <f t="shared" si="1"/>
        <v>568750</v>
      </c>
      <c r="T8" s="12"/>
      <c r="U8" s="12"/>
      <c r="V8" s="12">
        <f t="shared" si="2"/>
        <v>568750</v>
      </c>
      <c r="W8" s="12"/>
      <c r="X8" s="12">
        <f t="shared" si="3"/>
        <v>568750</v>
      </c>
      <c r="Y8" s="13">
        <v>568750</v>
      </c>
      <c r="Z8" s="14" t="s">
        <v>71</v>
      </c>
    </row>
    <row r="9" spans="1:26" x14ac:dyDescent="0.25">
      <c r="A9" s="6">
        <v>7</v>
      </c>
      <c r="B9" s="17" t="s">
        <v>72</v>
      </c>
      <c r="C9" s="8" t="s">
        <v>73</v>
      </c>
      <c r="D9" s="8" t="s">
        <v>29</v>
      </c>
      <c r="E9" s="8" t="s">
        <v>74</v>
      </c>
      <c r="F9" s="8" t="s">
        <v>41</v>
      </c>
      <c r="G9" s="8" t="s">
        <v>49</v>
      </c>
      <c r="H9" s="8" t="s">
        <v>65</v>
      </c>
      <c r="I9" s="8" t="s">
        <v>66</v>
      </c>
      <c r="J9" s="8" t="s">
        <v>75</v>
      </c>
      <c r="K9" s="8" t="s">
        <v>76</v>
      </c>
      <c r="L9" s="8" t="s">
        <v>1</v>
      </c>
      <c r="M9" s="9" t="s">
        <v>35</v>
      </c>
      <c r="N9" s="8" t="s">
        <v>70</v>
      </c>
      <c r="O9" s="10">
        <v>677</v>
      </c>
      <c r="P9" s="10">
        <v>37</v>
      </c>
      <c r="Q9" s="10">
        <f t="shared" si="0"/>
        <v>640</v>
      </c>
      <c r="R9" s="11">
        <v>8125</v>
      </c>
      <c r="S9" s="12">
        <f t="shared" si="1"/>
        <v>5200000</v>
      </c>
      <c r="T9" s="12">
        <f>VLOOKUP(B9,'[1]Tranche 1 Actual 2024'!$B$12:$R$152,17,FALSE)</f>
        <v>1289437</v>
      </c>
      <c r="U9" s="12">
        <f>VLOOKUP(B9,'[1]Tranche 2 Actual 2024'!$B$12:$X$135,23,FALSE)</f>
        <v>1289437.5</v>
      </c>
      <c r="V9" s="12">
        <f t="shared" si="2"/>
        <v>2621125.5</v>
      </c>
      <c r="W9" s="12"/>
      <c r="X9" s="12">
        <f t="shared" si="3"/>
        <v>2621125.5</v>
      </c>
      <c r="Y9" s="13">
        <v>2621125</v>
      </c>
      <c r="Z9" s="14" t="s">
        <v>37</v>
      </c>
    </row>
    <row r="10" spans="1:26" x14ac:dyDescent="0.25">
      <c r="A10" s="6">
        <v>8</v>
      </c>
      <c r="B10" s="17" t="s">
        <v>77</v>
      </c>
      <c r="C10" s="8" t="s">
        <v>78</v>
      </c>
      <c r="D10" s="8" t="s">
        <v>29</v>
      </c>
      <c r="E10" s="8" t="s">
        <v>79</v>
      </c>
      <c r="F10" s="8" t="s">
        <v>55</v>
      </c>
      <c r="G10" s="8" t="s">
        <v>32</v>
      </c>
      <c r="H10" s="8" t="s">
        <v>65</v>
      </c>
      <c r="I10" s="8" t="s">
        <v>66</v>
      </c>
      <c r="J10" s="8" t="s">
        <v>80</v>
      </c>
      <c r="K10" s="8" t="s">
        <v>81</v>
      </c>
      <c r="L10" s="8" t="s">
        <v>1</v>
      </c>
      <c r="M10" s="9" t="s">
        <v>69</v>
      </c>
      <c r="N10" s="8" t="s">
        <v>36</v>
      </c>
      <c r="O10" s="10">
        <v>82</v>
      </c>
      <c r="P10" s="10">
        <v>6</v>
      </c>
      <c r="Q10" s="10">
        <f t="shared" si="0"/>
        <v>76</v>
      </c>
      <c r="R10" s="11">
        <v>8125</v>
      </c>
      <c r="S10" s="12">
        <f t="shared" si="1"/>
        <v>617500</v>
      </c>
      <c r="T10" s="12">
        <f>VLOOKUP(B10,'[1]Tranche 1 Actual 2024'!$B$12:$R$152,17,FALSE)</f>
        <v>182812</v>
      </c>
      <c r="U10" s="12">
        <f>VLOOKUP(B10,'[1]Tranche 2 Actual 2024'!$B$12:$X$135,23,FALSE)</f>
        <v>182812.5</v>
      </c>
      <c r="V10" s="12">
        <f t="shared" si="2"/>
        <v>251875.5</v>
      </c>
      <c r="W10" s="12"/>
      <c r="X10" s="12">
        <f t="shared" si="3"/>
        <v>251875.5</v>
      </c>
      <c r="Y10" s="13">
        <v>251875</v>
      </c>
      <c r="Z10" s="14" t="s">
        <v>37</v>
      </c>
    </row>
    <row r="11" spans="1:26" x14ac:dyDescent="0.25">
      <c r="A11" s="6">
        <v>9</v>
      </c>
      <c r="B11" s="17" t="s">
        <v>82</v>
      </c>
      <c r="C11" s="8" t="s">
        <v>83</v>
      </c>
      <c r="D11" s="8" t="s">
        <v>29</v>
      </c>
      <c r="E11" s="8" t="s">
        <v>79</v>
      </c>
      <c r="F11" s="8" t="s">
        <v>55</v>
      </c>
      <c r="G11" s="8" t="s">
        <v>32</v>
      </c>
      <c r="H11" s="8" t="s">
        <v>65</v>
      </c>
      <c r="I11" s="8" t="s">
        <v>66</v>
      </c>
      <c r="J11" s="8" t="s">
        <v>84</v>
      </c>
      <c r="K11" s="8" t="s">
        <v>85</v>
      </c>
      <c r="L11" s="8" t="s">
        <v>1</v>
      </c>
      <c r="M11" s="9" t="s">
        <v>69</v>
      </c>
      <c r="N11" s="8" t="s">
        <v>36</v>
      </c>
      <c r="O11" s="10">
        <v>413</v>
      </c>
      <c r="P11" s="10">
        <v>13</v>
      </c>
      <c r="Q11" s="10">
        <f t="shared" si="0"/>
        <v>400</v>
      </c>
      <c r="R11" s="11">
        <v>8125</v>
      </c>
      <c r="S11" s="12">
        <f t="shared" si="1"/>
        <v>3250000</v>
      </c>
      <c r="T11" s="12">
        <f>VLOOKUP(B11,'[1]Tranche 1 Actual 2024'!$B$12:$R$152,17,FALSE)</f>
        <v>977437</v>
      </c>
      <c r="U11" s="12">
        <f>VLOOKUP(B11,'[1]Tranche 2 Actual 2024'!$B$12:$X$135,23,FALSE)</f>
        <v>977437.5</v>
      </c>
      <c r="V11" s="12">
        <f t="shared" si="2"/>
        <v>1295125.5</v>
      </c>
      <c r="W11" s="12"/>
      <c r="X11" s="12">
        <f t="shared" si="3"/>
        <v>1295125.5</v>
      </c>
      <c r="Y11" s="13">
        <v>1295125</v>
      </c>
      <c r="Z11" s="14" t="s">
        <v>37</v>
      </c>
    </row>
    <row r="12" spans="1:26" x14ac:dyDescent="0.25">
      <c r="A12" s="6">
        <v>10</v>
      </c>
      <c r="B12" s="17" t="s">
        <v>86</v>
      </c>
      <c r="C12" s="8" t="s">
        <v>87</v>
      </c>
      <c r="D12" s="8" t="s">
        <v>29</v>
      </c>
      <c r="E12" s="8" t="s">
        <v>79</v>
      </c>
      <c r="F12" s="8" t="s">
        <v>55</v>
      </c>
      <c r="G12" s="8" t="s">
        <v>32</v>
      </c>
      <c r="H12" s="8" t="s">
        <v>65</v>
      </c>
      <c r="I12" s="8" t="s">
        <v>66</v>
      </c>
      <c r="J12" s="8" t="s">
        <v>88</v>
      </c>
      <c r="K12" s="8" t="s">
        <v>89</v>
      </c>
      <c r="L12" s="8" t="s">
        <v>90</v>
      </c>
      <c r="M12" s="9" t="s">
        <v>35</v>
      </c>
      <c r="N12" s="8" t="s">
        <v>91</v>
      </c>
      <c r="O12" s="10">
        <v>212</v>
      </c>
      <c r="P12" s="10">
        <v>0</v>
      </c>
      <c r="Q12" s="10">
        <f t="shared" si="0"/>
        <v>212</v>
      </c>
      <c r="R12" s="11">
        <v>8125</v>
      </c>
      <c r="S12" s="12">
        <f t="shared" si="1"/>
        <v>1722500</v>
      </c>
      <c r="T12" s="12"/>
      <c r="U12" s="12"/>
      <c r="V12" s="12">
        <f t="shared" si="2"/>
        <v>1722500</v>
      </c>
      <c r="W12" s="12"/>
      <c r="X12" s="12">
        <f t="shared" si="3"/>
        <v>1722500</v>
      </c>
      <c r="Y12" s="13">
        <v>1722500</v>
      </c>
      <c r="Z12" s="14" t="s">
        <v>71</v>
      </c>
    </row>
    <row r="13" spans="1:26" x14ac:dyDescent="0.25">
      <c r="A13" s="6">
        <v>11</v>
      </c>
      <c r="B13" s="17" t="s">
        <v>92</v>
      </c>
      <c r="C13" s="8" t="s">
        <v>93</v>
      </c>
      <c r="D13" s="8" t="s">
        <v>47</v>
      </c>
      <c r="E13" s="8" t="s">
        <v>79</v>
      </c>
      <c r="F13" s="8" t="s">
        <v>55</v>
      </c>
      <c r="G13" s="8" t="s">
        <v>32</v>
      </c>
      <c r="H13" s="8" t="s">
        <v>94</v>
      </c>
      <c r="I13" s="8" t="s">
        <v>66</v>
      </c>
      <c r="J13" s="8" t="s">
        <v>95</v>
      </c>
      <c r="K13" s="8" t="s">
        <v>96</v>
      </c>
      <c r="L13" s="8" t="s">
        <v>90</v>
      </c>
      <c r="M13" s="9" t="s">
        <v>35</v>
      </c>
      <c r="N13" s="8" t="s">
        <v>91</v>
      </c>
      <c r="O13" s="10">
        <v>48</v>
      </c>
      <c r="P13" s="10">
        <v>0</v>
      </c>
      <c r="Q13" s="10">
        <f t="shared" si="0"/>
        <v>48</v>
      </c>
      <c r="R13" s="11">
        <v>8125</v>
      </c>
      <c r="S13" s="12">
        <f t="shared" si="1"/>
        <v>390000</v>
      </c>
      <c r="T13" s="12">
        <f>VLOOKUP(B13,'[1]Tranche 1 Actual 2024'!$B$12:$R$152,17,FALSE)</f>
        <v>102375</v>
      </c>
      <c r="U13" s="12">
        <f>VLOOKUP(B13,'[1]Tranche 2 Actual 2024'!$B$12:$X$135,23,FALSE)</f>
        <v>102375</v>
      </c>
      <c r="V13" s="12">
        <f t="shared" si="2"/>
        <v>185250</v>
      </c>
      <c r="W13" s="12"/>
      <c r="X13" s="12">
        <f t="shared" si="3"/>
        <v>185250</v>
      </c>
      <c r="Y13" s="13">
        <v>185250</v>
      </c>
      <c r="Z13" s="14" t="s">
        <v>37</v>
      </c>
    </row>
    <row r="14" spans="1:26" x14ac:dyDescent="0.25">
      <c r="A14" s="6">
        <v>12</v>
      </c>
      <c r="B14" s="17" t="s">
        <v>97</v>
      </c>
      <c r="C14" s="8" t="s">
        <v>98</v>
      </c>
      <c r="D14" s="8" t="s">
        <v>29</v>
      </c>
      <c r="E14" s="8" t="s">
        <v>79</v>
      </c>
      <c r="F14" s="8" t="s">
        <v>55</v>
      </c>
      <c r="G14" s="8" t="s">
        <v>32</v>
      </c>
      <c r="H14" s="8" t="s">
        <v>94</v>
      </c>
      <c r="I14" s="8" t="s">
        <v>66</v>
      </c>
      <c r="J14" s="8" t="s">
        <v>99</v>
      </c>
      <c r="K14" s="8" t="s">
        <v>100</v>
      </c>
      <c r="L14" s="8" t="s">
        <v>1</v>
      </c>
      <c r="M14" s="9" t="s">
        <v>35</v>
      </c>
      <c r="N14" s="8" t="s">
        <v>70</v>
      </c>
      <c r="O14" s="10">
        <v>275</v>
      </c>
      <c r="P14" s="10">
        <v>27</v>
      </c>
      <c r="Q14" s="10">
        <f t="shared" si="0"/>
        <v>248</v>
      </c>
      <c r="R14" s="11">
        <v>8125</v>
      </c>
      <c r="S14" s="12">
        <f t="shared" si="1"/>
        <v>2015000</v>
      </c>
      <c r="T14" s="12">
        <f>VLOOKUP(B14,'[1]Tranche 1 Actual 2024'!$B$12:$R$152,17,FALSE)</f>
        <v>504562</v>
      </c>
      <c r="U14" s="12">
        <f>VLOOKUP(B14,'[1]Tranche 2 Actual 2024'!$B$12:$X$135,23,FALSE)</f>
        <v>504562.5</v>
      </c>
      <c r="V14" s="12">
        <f t="shared" si="2"/>
        <v>1005875.5</v>
      </c>
      <c r="W14" s="12"/>
      <c r="X14" s="12">
        <f t="shared" si="3"/>
        <v>1005875.5</v>
      </c>
      <c r="Y14" s="13">
        <v>1005875</v>
      </c>
      <c r="Z14" s="14" t="s">
        <v>37</v>
      </c>
    </row>
    <row r="15" spans="1:26" x14ac:dyDescent="0.25">
      <c r="A15" s="6">
        <v>13</v>
      </c>
      <c r="B15" s="17" t="s">
        <v>101</v>
      </c>
      <c r="C15" s="8" t="s">
        <v>102</v>
      </c>
      <c r="D15" s="8" t="s">
        <v>29</v>
      </c>
      <c r="E15" s="8" t="s">
        <v>74</v>
      </c>
      <c r="F15" s="8" t="s">
        <v>41</v>
      </c>
      <c r="G15" s="8" t="s">
        <v>49</v>
      </c>
      <c r="H15" s="8" t="s">
        <v>94</v>
      </c>
      <c r="I15" s="8" t="s">
        <v>66</v>
      </c>
      <c r="J15" s="8" t="s">
        <v>103</v>
      </c>
      <c r="K15" s="8" t="s">
        <v>104</v>
      </c>
      <c r="L15" s="8" t="s">
        <v>1</v>
      </c>
      <c r="M15" s="9" t="s">
        <v>35</v>
      </c>
      <c r="N15" s="8" t="s">
        <v>36</v>
      </c>
      <c r="O15" s="10">
        <v>131</v>
      </c>
      <c r="P15" s="10">
        <v>29</v>
      </c>
      <c r="Q15" s="10">
        <f t="shared" si="0"/>
        <v>102</v>
      </c>
      <c r="R15" s="11">
        <v>8125</v>
      </c>
      <c r="S15" s="12">
        <f t="shared" si="1"/>
        <v>828750</v>
      </c>
      <c r="T15" s="12">
        <f>VLOOKUP(B15,'[1]Tranche 1 Actual 2024'!$B$12:$R$152,17,FALSE)</f>
        <v>343687</v>
      </c>
      <c r="U15" s="12">
        <f>VLOOKUP(B15,'[1]Tranche 2 Actual 2024'!$B$12:$X$135,23,FALSE)</f>
        <v>343687.5</v>
      </c>
      <c r="V15" s="12">
        <f t="shared" si="2"/>
        <v>141375.5</v>
      </c>
      <c r="W15" s="12"/>
      <c r="X15" s="12">
        <f t="shared" si="3"/>
        <v>141375.5</v>
      </c>
      <c r="Y15" s="13">
        <v>141375</v>
      </c>
      <c r="Z15" s="14" t="s">
        <v>37</v>
      </c>
    </row>
    <row r="16" spans="1:26" x14ac:dyDescent="0.25">
      <c r="A16" s="6">
        <v>14</v>
      </c>
      <c r="B16" s="17" t="s">
        <v>105</v>
      </c>
      <c r="C16" s="8" t="s">
        <v>106</v>
      </c>
      <c r="D16" s="8" t="s">
        <v>29</v>
      </c>
      <c r="E16" s="8" t="s">
        <v>79</v>
      </c>
      <c r="F16" s="8" t="s">
        <v>55</v>
      </c>
      <c r="G16" s="8" t="s">
        <v>32</v>
      </c>
      <c r="H16" s="8" t="s">
        <v>94</v>
      </c>
      <c r="I16" s="8" t="s">
        <v>66</v>
      </c>
      <c r="J16" s="8" t="s">
        <v>107</v>
      </c>
      <c r="K16" s="8" t="s">
        <v>108</v>
      </c>
      <c r="L16" s="8" t="s">
        <v>90</v>
      </c>
      <c r="M16" s="9" t="s">
        <v>35</v>
      </c>
      <c r="N16" s="8" t="s">
        <v>91</v>
      </c>
      <c r="O16" s="10">
        <v>44</v>
      </c>
      <c r="P16" s="10">
        <v>0</v>
      </c>
      <c r="Q16" s="10">
        <f t="shared" si="0"/>
        <v>44</v>
      </c>
      <c r="R16" s="11">
        <v>8125</v>
      </c>
      <c r="S16" s="12">
        <f t="shared" si="1"/>
        <v>357500</v>
      </c>
      <c r="T16" s="12">
        <f>VLOOKUP(B16,'[1]Tranche 1 Actual 2024'!$B$12:$R$152,17,FALSE)</f>
        <v>104812</v>
      </c>
      <c r="U16" s="12">
        <f>VLOOKUP(B16,'[1]Tranche 2 Actual 2024'!$B$12:$X$135,23,FALSE)</f>
        <v>104812.5</v>
      </c>
      <c r="V16" s="12">
        <f t="shared" si="2"/>
        <v>147875.5</v>
      </c>
      <c r="W16" s="12"/>
      <c r="X16" s="12">
        <f t="shared" si="3"/>
        <v>147875.5</v>
      </c>
      <c r="Y16" s="13">
        <v>147875</v>
      </c>
      <c r="Z16" s="14" t="s">
        <v>37</v>
      </c>
    </row>
    <row r="17" spans="1:26" x14ac:dyDescent="0.25">
      <c r="A17" s="6">
        <v>15</v>
      </c>
      <c r="B17" s="17" t="s">
        <v>109</v>
      </c>
      <c r="C17" s="8" t="s">
        <v>110</v>
      </c>
      <c r="D17" s="8" t="s">
        <v>29</v>
      </c>
      <c r="E17" s="8" t="s">
        <v>40</v>
      </c>
      <c r="F17" s="8" t="s">
        <v>41</v>
      </c>
      <c r="G17" s="8" t="s">
        <v>49</v>
      </c>
      <c r="H17" s="8" t="s">
        <v>111</v>
      </c>
      <c r="I17" s="8" t="s">
        <v>66</v>
      </c>
      <c r="J17" s="8" t="s">
        <v>112</v>
      </c>
      <c r="K17" s="8" t="s">
        <v>113</v>
      </c>
      <c r="L17" s="8" t="s">
        <v>1</v>
      </c>
      <c r="M17" s="9" t="s">
        <v>35</v>
      </c>
      <c r="N17" s="8" t="s">
        <v>36</v>
      </c>
      <c r="O17" s="10">
        <v>72</v>
      </c>
      <c r="P17" s="10">
        <v>48</v>
      </c>
      <c r="Q17" s="10">
        <f t="shared" si="0"/>
        <v>24</v>
      </c>
      <c r="R17" s="11">
        <v>8125</v>
      </c>
      <c r="S17" s="12">
        <f t="shared" si="1"/>
        <v>195000</v>
      </c>
      <c r="T17" s="12">
        <f>VLOOKUP(B17,'[1]Tranche 1 Actual 2024'!$B$12:$R$152,17,FALSE)</f>
        <v>97500</v>
      </c>
      <c r="U17" s="12"/>
      <c r="V17" s="12">
        <f t="shared" si="2"/>
        <v>97500</v>
      </c>
      <c r="W17" s="12"/>
      <c r="X17" s="12">
        <f t="shared" si="3"/>
        <v>97500</v>
      </c>
      <c r="Y17" s="13">
        <v>97500</v>
      </c>
      <c r="Z17" s="14" t="s">
        <v>114</v>
      </c>
    </row>
    <row r="18" spans="1:26" x14ac:dyDescent="0.25">
      <c r="A18" s="6">
        <v>16</v>
      </c>
      <c r="B18" s="17" t="s">
        <v>115</v>
      </c>
      <c r="C18" s="8" t="s">
        <v>116</v>
      </c>
      <c r="D18" s="8" t="s">
        <v>29</v>
      </c>
      <c r="E18" s="8" t="s">
        <v>79</v>
      </c>
      <c r="F18" s="8" t="s">
        <v>55</v>
      </c>
      <c r="G18" s="8" t="s">
        <v>32</v>
      </c>
      <c r="H18" s="8" t="s">
        <v>111</v>
      </c>
      <c r="I18" s="8" t="s">
        <v>66</v>
      </c>
      <c r="J18" s="8" t="s">
        <v>117</v>
      </c>
      <c r="K18" s="8" t="s">
        <v>118</v>
      </c>
      <c r="L18" s="8" t="s">
        <v>1</v>
      </c>
      <c r="M18" s="9" t="s">
        <v>69</v>
      </c>
      <c r="N18" s="8" t="s">
        <v>36</v>
      </c>
      <c r="O18" s="10">
        <v>71</v>
      </c>
      <c r="P18" s="10">
        <v>38</v>
      </c>
      <c r="Q18" s="10">
        <f t="shared" si="0"/>
        <v>33</v>
      </c>
      <c r="R18" s="11">
        <v>8125</v>
      </c>
      <c r="S18" s="12">
        <f t="shared" si="1"/>
        <v>268125</v>
      </c>
      <c r="T18" s="12">
        <f>VLOOKUP(B18,'[1]Tranche 1 Actual 2024'!$B$12:$R$152,17,FALSE)</f>
        <v>12187</v>
      </c>
      <c r="U18" s="12">
        <f>VLOOKUP(B18,'[1]Tranche 2 Actual 2024'!$B$12:$X$135,23,FALSE)</f>
        <v>12187.5</v>
      </c>
      <c r="V18" s="12">
        <f t="shared" si="2"/>
        <v>243750.5</v>
      </c>
      <c r="W18" s="12"/>
      <c r="X18" s="12">
        <f t="shared" si="3"/>
        <v>243750.5</v>
      </c>
      <c r="Y18" s="13">
        <v>243750</v>
      </c>
      <c r="Z18" s="14" t="s">
        <v>37</v>
      </c>
    </row>
    <row r="19" spans="1:26" x14ac:dyDescent="0.25">
      <c r="A19" s="6">
        <v>17</v>
      </c>
      <c r="B19" s="17" t="s">
        <v>119</v>
      </c>
      <c r="C19" s="8" t="s">
        <v>120</v>
      </c>
      <c r="D19" s="8" t="s">
        <v>29</v>
      </c>
      <c r="E19" s="8" t="s">
        <v>79</v>
      </c>
      <c r="F19" s="8" t="s">
        <v>55</v>
      </c>
      <c r="G19" s="8" t="s">
        <v>32</v>
      </c>
      <c r="H19" s="8" t="s">
        <v>121</v>
      </c>
      <c r="I19" s="8" t="s">
        <v>66</v>
      </c>
      <c r="J19" s="8" t="s">
        <v>122</v>
      </c>
      <c r="K19" s="8" t="s">
        <v>123</v>
      </c>
      <c r="L19" s="8" t="s">
        <v>1</v>
      </c>
      <c r="M19" s="9" t="s">
        <v>35</v>
      </c>
      <c r="N19" s="8" t="s">
        <v>36</v>
      </c>
      <c r="O19" s="10">
        <v>155</v>
      </c>
      <c r="P19" s="10">
        <v>8</v>
      </c>
      <c r="Q19" s="10">
        <f t="shared" si="0"/>
        <v>147</v>
      </c>
      <c r="R19" s="11">
        <v>8125</v>
      </c>
      <c r="S19" s="12">
        <f t="shared" si="1"/>
        <v>1194375</v>
      </c>
      <c r="T19" s="12">
        <f>VLOOKUP(B19,'[1]Tranche 1 Actual 2024'!$B$12:$R$152,17,FALSE)</f>
        <v>304687</v>
      </c>
      <c r="U19" s="12">
        <f>VLOOKUP(B19,'[1]Tranche 2 Actual 2024'!$B$12:$X$135,23,FALSE)</f>
        <v>304687.5</v>
      </c>
      <c r="V19" s="12">
        <f t="shared" si="2"/>
        <v>585000.5</v>
      </c>
      <c r="W19" s="12"/>
      <c r="X19" s="12">
        <f t="shared" si="3"/>
        <v>585000.5</v>
      </c>
      <c r="Y19" s="13">
        <v>585001</v>
      </c>
      <c r="Z19" s="14" t="s">
        <v>37</v>
      </c>
    </row>
    <row r="20" spans="1:26" x14ac:dyDescent="0.25">
      <c r="A20" s="6">
        <v>18</v>
      </c>
      <c r="B20" s="17" t="s">
        <v>124</v>
      </c>
      <c r="C20" s="8" t="s">
        <v>125</v>
      </c>
      <c r="D20" s="8" t="s">
        <v>29</v>
      </c>
      <c r="E20" s="8" t="s">
        <v>79</v>
      </c>
      <c r="F20" s="8" t="s">
        <v>55</v>
      </c>
      <c r="G20" s="8" t="s">
        <v>32</v>
      </c>
      <c r="H20" s="8" t="s">
        <v>65</v>
      </c>
      <c r="I20" s="8" t="s">
        <v>66</v>
      </c>
      <c r="J20" s="8" t="s">
        <v>126</v>
      </c>
      <c r="K20" s="8" t="s">
        <v>127</v>
      </c>
      <c r="L20" s="8" t="s">
        <v>90</v>
      </c>
      <c r="M20" s="9" t="s">
        <v>35</v>
      </c>
      <c r="N20" s="8" t="s">
        <v>91</v>
      </c>
      <c r="O20" s="10">
        <v>74</v>
      </c>
      <c r="P20" s="10">
        <v>0</v>
      </c>
      <c r="Q20" s="10">
        <f t="shared" si="0"/>
        <v>74</v>
      </c>
      <c r="R20" s="11">
        <v>8125</v>
      </c>
      <c r="S20" s="12">
        <f t="shared" si="1"/>
        <v>601250</v>
      </c>
      <c r="T20" s="12">
        <f>VLOOKUP(B20,'[1]Tranche 1 Actual 2024'!$B$12:$R$152,17,FALSE)</f>
        <v>148687</v>
      </c>
      <c r="U20" s="12">
        <f>VLOOKUP(B20,'[1]Tranche 2 Actual 2024'!$B$12:$X$135,23,FALSE)</f>
        <v>148687.5</v>
      </c>
      <c r="V20" s="12">
        <f t="shared" si="2"/>
        <v>303875.5</v>
      </c>
      <c r="W20" s="12"/>
      <c r="X20" s="12">
        <f t="shared" si="3"/>
        <v>303875.5</v>
      </c>
      <c r="Y20" s="13">
        <v>303876</v>
      </c>
      <c r="Z20" s="14" t="s">
        <v>37</v>
      </c>
    </row>
    <row r="21" spans="1:26" x14ac:dyDescent="0.25">
      <c r="A21" s="6">
        <v>19</v>
      </c>
      <c r="B21" s="17" t="s">
        <v>128</v>
      </c>
      <c r="C21" s="8" t="s">
        <v>129</v>
      </c>
      <c r="D21" s="8" t="s">
        <v>47</v>
      </c>
      <c r="E21" s="8" t="s">
        <v>48</v>
      </c>
      <c r="F21" s="8" t="s">
        <v>41</v>
      </c>
      <c r="G21" s="8" t="s">
        <v>49</v>
      </c>
      <c r="H21" s="8" t="s">
        <v>65</v>
      </c>
      <c r="I21" s="8" t="s">
        <v>66</v>
      </c>
      <c r="J21" s="8" t="s">
        <v>130</v>
      </c>
      <c r="K21" s="8" t="s">
        <v>131</v>
      </c>
      <c r="L21" s="8" t="s">
        <v>1</v>
      </c>
      <c r="M21" s="9" t="s">
        <v>35</v>
      </c>
      <c r="N21" s="8" t="s">
        <v>132</v>
      </c>
      <c r="O21" s="10">
        <v>619</v>
      </c>
      <c r="P21" s="10">
        <v>29</v>
      </c>
      <c r="Q21" s="10">
        <f t="shared" si="0"/>
        <v>590</v>
      </c>
      <c r="R21" s="11">
        <v>8125</v>
      </c>
      <c r="S21" s="12">
        <f t="shared" si="1"/>
        <v>4793750</v>
      </c>
      <c r="T21" s="12">
        <f>VLOOKUP(B21,'[1]Tranche 1 Actual 2024'!$B$12:$R$152,17,FALSE)</f>
        <v>1503937</v>
      </c>
      <c r="U21" s="12">
        <f>VLOOKUP(B21,'[1]Tranche 2 Actual 2024'!$B$12:$X$135,23,FALSE)</f>
        <v>1503937.5</v>
      </c>
      <c r="V21" s="12">
        <f t="shared" si="2"/>
        <v>1785875.5</v>
      </c>
      <c r="W21" s="12"/>
      <c r="X21" s="12">
        <f t="shared" si="3"/>
        <v>1785875.5</v>
      </c>
      <c r="Y21" s="13">
        <v>1785876</v>
      </c>
      <c r="Z21" s="14" t="s">
        <v>37</v>
      </c>
    </row>
    <row r="22" spans="1:26" x14ac:dyDescent="0.25">
      <c r="A22" s="6">
        <v>20</v>
      </c>
      <c r="B22" s="17" t="s">
        <v>133</v>
      </c>
      <c r="C22" s="8" t="s">
        <v>134</v>
      </c>
      <c r="D22" s="8" t="s">
        <v>29</v>
      </c>
      <c r="E22" s="8" t="s">
        <v>40</v>
      </c>
      <c r="F22" s="8" t="s">
        <v>41</v>
      </c>
      <c r="G22" s="8" t="s">
        <v>49</v>
      </c>
      <c r="H22" s="8" t="s">
        <v>65</v>
      </c>
      <c r="I22" s="8" t="s">
        <v>66</v>
      </c>
      <c r="J22" s="8" t="s">
        <v>135</v>
      </c>
      <c r="K22" s="8" t="s">
        <v>136</v>
      </c>
      <c r="L22" s="8" t="s">
        <v>1</v>
      </c>
      <c r="M22" s="9" t="s">
        <v>35</v>
      </c>
      <c r="N22" s="8" t="s">
        <v>70</v>
      </c>
      <c r="O22" s="10">
        <v>467</v>
      </c>
      <c r="P22" s="10">
        <v>0</v>
      </c>
      <c r="Q22" s="10">
        <f t="shared" si="0"/>
        <v>467</v>
      </c>
      <c r="R22" s="11">
        <v>8125</v>
      </c>
      <c r="S22" s="12">
        <f t="shared" si="1"/>
        <v>3794375</v>
      </c>
      <c r="T22" s="12">
        <f>VLOOKUP(B22,'[1]Tranche 1 Actual 2024'!$B$12:$R$152,17,FALSE)</f>
        <v>1265063</v>
      </c>
      <c r="U22" s="12"/>
      <c r="V22" s="12">
        <f t="shared" si="2"/>
        <v>2529312</v>
      </c>
      <c r="W22" s="12"/>
      <c r="X22" s="12">
        <f t="shared" si="3"/>
        <v>2529312</v>
      </c>
      <c r="Y22" s="13">
        <v>2529312</v>
      </c>
      <c r="Z22" s="14" t="s">
        <v>114</v>
      </c>
    </row>
    <row r="23" spans="1:26" x14ac:dyDescent="0.25">
      <c r="A23" s="6">
        <v>21</v>
      </c>
      <c r="B23" s="17" t="s">
        <v>137</v>
      </c>
      <c r="C23" s="8" t="s">
        <v>138</v>
      </c>
      <c r="D23" s="8" t="s">
        <v>29</v>
      </c>
      <c r="E23" s="8" t="s">
        <v>79</v>
      </c>
      <c r="F23" s="8" t="s">
        <v>55</v>
      </c>
      <c r="G23" s="8" t="s">
        <v>32</v>
      </c>
      <c r="H23" s="8" t="s">
        <v>65</v>
      </c>
      <c r="I23" s="8" t="s">
        <v>66</v>
      </c>
      <c r="J23" s="8" t="s">
        <v>139</v>
      </c>
      <c r="K23" s="8" t="s">
        <v>140</v>
      </c>
      <c r="L23" s="8" t="s">
        <v>1</v>
      </c>
      <c r="M23" s="9" t="s">
        <v>35</v>
      </c>
      <c r="N23" s="8" t="s">
        <v>36</v>
      </c>
      <c r="O23" s="10">
        <v>256</v>
      </c>
      <c r="P23" s="10">
        <v>15</v>
      </c>
      <c r="Q23" s="10">
        <f t="shared" si="0"/>
        <v>241</v>
      </c>
      <c r="R23" s="11">
        <v>8125</v>
      </c>
      <c r="S23" s="12">
        <f t="shared" si="1"/>
        <v>1958125</v>
      </c>
      <c r="T23" s="12">
        <f>VLOOKUP(B23,'[1]Tranche 1 Actual 2024'!$B$12:$R$152,17,FALSE)</f>
        <v>643500</v>
      </c>
      <c r="U23" s="12">
        <f>VLOOKUP(B23,'[1]Tranche 2 Actual 2024'!$B$12:$X$135,23,FALSE)</f>
        <v>643500</v>
      </c>
      <c r="V23" s="12">
        <f t="shared" si="2"/>
        <v>671125</v>
      </c>
      <c r="W23" s="12"/>
      <c r="X23" s="12">
        <f t="shared" si="3"/>
        <v>671125</v>
      </c>
      <c r="Y23" s="13">
        <v>671125</v>
      </c>
      <c r="Z23" s="14" t="s">
        <v>37</v>
      </c>
    </row>
    <row r="24" spans="1:26" x14ac:dyDescent="0.25">
      <c r="A24" s="6">
        <v>22</v>
      </c>
      <c r="B24" s="17" t="s">
        <v>141</v>
      </c>
      <c r="C24" s="8" t="s">
        <v>142</v>
      </c>
      <c r="D24" s="8" t="s">
        <v>29</v>
      </c>
      <c r="E24" s="8" t="s">
        <v>79</v>
      </c>
      <c r="F24" s="8" t="s">
        <v>55</v>
      </c>
      <c r="G24" s="8" t="s">
        <v>32</v>
      </c>
      <c r="H24" s="8" t="s">
        <v>143</v>
      </c>
      <c r="I24" s="8" t="s">
        <v>66</v>
      </c>
      <c r="J24" s="8" t="s">
        <v>144</v>
      </c>
      <c r="K24" s="8" t="s">
        <v>145</v>
      </c>
      <c r="L24" s="8" t="s">
        <v>90</v>
      </c>
      <c r="M24" s="9" t="s">
        <v>35</v>
      </c>
      <c r="N24" s="8" t="s">
        <v>91</v>
      </c>
      <c r="O24" s="10">
        <v>56</v>
      </c>
      <c r="P24" s="10">
        <v>0</v>
      </c>
      <c r="Q24" s="10">
        <f t="shared" si="0"/>
        <v>56</v>
      </c>
      <c r="R24" s="11">
        <v>8125</v>
      </c>
      <c r="S24" s="12">
        <f t="shared" si="1"/>
        <v>455000</v>
      </c>
      <c r="T24" s="12">
        <f>VLOOKUP(B24,'[1]Tranche 1 Actual 2024'!$B$12:$R$152,17,FALSE)</f>
        <v>117000</v>
      </c>
      <c r="U24" s="12">
        <f>VLOOKUP(B24,'[1]Tranche 2 Actual 2024'!$B$12:$X$135,23,FALSE)</f>
        <v>117000</v>
      </c>
      <c r="V24" s="12">
        <f t="shared" si="2"/>
        <v>221000</v>
      </c>
      <c r="W24" s="12"/>
      <c r="X24" s="12">
        <f t="shared" si="3"/>
        <v>221000</v>
      </c>
      <c r="Y24" s="13">
        <v>221000</v>
      </c>
      <c r="Z24" s="14" t="s">
        <v>37</v>
      </c>
    </row>
    <row r="25" spans="1:26" x14ac:dyDescent="0.25">
      <c r="A25" s="6">
        <v>23</v>
      </c>
      <c r="B25" s="17" t="s">
        <v>146</v>
      </c>
      <c r="C25" s="8" t="s">
        <v>147</v>
      </c>
      <c r="D25" s="8" t="s">
        <v>29</v>
      </c>
      <c r="E25" s="8" t="s">
        <v>79</v>
      </c>
      <c r="F25" s="8" t="s">
        <v>55</v>
      </c>
      <c r="G25" s="8" t="s">
        <v>32</v>
      </c>
      <c r="H25" s="8" t="s">
        <v>65</v>
      </c>
      <c r="I25" s="8" t="s">
        <v>66</v>
      </c>
      <c r="J25" s="8" t="s">
        <v>148</v>
      </c>
      <c r="K25" s="8" t="s">
        <v>149</v>
      </c>
      <c r="L25" s="8" t="s">
        <v>90</v>
      </c>
      <c r="M25" s="9" t="s">
        <v>35</v>
      </c>
      <c r="N25" s="8" t="s">
        <v>91</v>
      </c>
      <c r="O25" s="10">
        <v>149</v>
      </c>
      <c r="P25" s="10">
        <v>0</v>
      </c>
      <c r="Q25" s="10">
        <f t="shared" si="0"/>
        <v>149</v>
      </c>
      <c r="R25" s="11">
        <v>8125</v>
      </c>
      <c r="S25" s="12">
        <f t="shared" si="1"/>
        <v>1210625</v>
      </c>
      <c r="T25" s="12">
        <f>VLOOKUP(B25,'[1]Tranche 1 Actual 2024'!$B$12:$R$152,17,FALSE)</f>
        <v>309562</v>
      </c>
      <c r="U25" s="12">
        <f>VLOOKUP(B25,'[1]Tranche 2 Actual 2024'!$B$12:$X$135,23,FALSE)</f>
        <v>309562.5</v>
      </c>
      <c r="V25" s="12">
        <f t="shared" si="2"/>
        <v>591500.5</v>
      </c>
      <c r="W25" s="12"/>
      <c r="X25" s="12">
        <f t="shared" si="3"/>
        <v>591500.5</v>
      </c>
      <c r="Y25" s="13">
        <v>591501</v>
      </c>
      <c r="Z25" s="14" t="s">
        <v>37</v>
      </c>
    </row>
    <row r="26" spans="1:26" x14ac:dyDescent="0.25">
      <c r="A26" s="6">
        <v>24</v>
      </c>
      <c r="B26" s="17" t="s">
        <v>150</v>
      </c>
      <c r="C26" s="8" t="s">
        <v>151</v>
      </c>
      <c r="D26" s="8" t="s">
        <v>29</v>
      </c>
      <c r="E26" s="8" t="s">
        <v>40</v>
      </c>
      <c r="F26" s="8" t="s">
        <v>41</v>
      </c>
      <c r="G26" s="8" t="s">
        <v>49</v>
      </c>
      <c r="H26" s="8" t="s">
        <v>65</v>
      </c>
      <c r="I26" s="8" t="s">
        <v>66</v>
      </c>
      <c r="J26" s="8" t="s">
        <v>152</v>
      </c>
      <c r="K26" s="8" t="s">
        <v>153</v>
      </c>
      <c r="L26" s="8" t="s">
        <v>1</v>
      </c>
      <c r="M26" s="9" t="s">
        <v>69</v>
      </c>
      <c r="N26" s="8" t="s">
        <v>36</v>
      </c>
      <c r="O26" s="10">
        <v>169</v>
      </c>
      <c r="P26" s="10">
        <v>53</v>
      </c>
      <c r="Q26" s="10">
        <f t="shared" si="0"/>
        <v>116</v>
      </c>
      <c r="R26" s="11">
        <v>8125</v>
      </c>
      <c r="S26" s="12">
        <f t="shared" si="1"/>
        <v>942500</v>
      </c>
      <c r="T26" s="12">
        <f>VLOOKUP(B26,'[1]Tranche 1 Actual 2024'!$B$12:$R$152,17,FALSE)</f>
        <v>251062</v>
      </c>
      <c r="U26" s="12">
        <f>VLOOKUP(B26,'[1]Tranche 2 Actual 2024'!$B$12:$X$135,23,FALSE)</f>
        <v>251062.5</v>
      </c>
      <c r="V26" s="12">
        <f t="shared" si="2"/>
        <v>440375.5</v>
      </c>
      <c r="W26" s="12"/>
      <c r="X26" s="12">
        <f t="shared" si="3"/>
        <v>440375.5</v>
      </c>
      <c r="Y26" s="13">
        <v>440376</v>
      </c>
      <c r="Z26" s="14" t="s">
        <v>37</v>
      </c>
    </row>
    <row r="27" spans="1:26" x14ac:dyDescent="0.25">
      <c r="A27" s="6">
        <v>25</v>
      </c>
      <c r="B27" s="17" t="s">
        <v>154</v>
      </c>
      <c r="C27" s="8" t="s">
        <v>155</v>
      </c>
      <c r="D27" s="8" t="s">
        <v>47</v>
      </c>
      <c r="E27" s="8" t="s">
        <v>79</v>
      </c>
      <c r="F27" s="8" t="s">
        <v>55</v>
      </c>
      <c r="G27" s="8" t="s">
        <v>32</v>
      </c>
      <c r="H27" s="8" t="s">
        <v>65</v>
      </c>
      <c r="I27" s="8" t="s">
        <v>66</v>
      </c>
      <c r="J27" s="8" t="s">
        <v>156</v>
      </c>
      <c r="K27" s="8" t="s">
        <v>157</v>
      </c>
      <c r="L27" s="8" t="s">
        <v>1</v>
      </c>
      <c r="M27" s="9" t="s">
        <v>69</v>
      </c>
      <c r="N27" s="8" t="s">
        <v>36</v>
      </c>
      <c r="O27" s="10">
        <v>134</v>
      </c>
      <c r="P27" s="10">
        <v>17</v>
      </c>
      <c r="Q27" s="10">
        <f t="shared" si="0"/>
        <v>117</v>
      </c>
      <c r="R27" s="11">
        <v>8125</v>
      </c>
      <c r="S27" s="12">
        <f t="shared" si="1"/>
        <v>950625</v>
      </c>
      <c r="T27" s="12">
        <f>VLOOKUP(B27,'[1]Tranche 1 Actual 2024'!$B$12:$R$152,17,FALSE)</f>
        <v>287625</v>
      </c>
      <c r="U27" s="12">
        <f>VLOOKUP(B27,'[1]Tranche 2 Actual 2024'!$B$12:$X$135,23,FALSE)</f>
        <v>287625</v>
      </c>
      <c r="V27" s="12">
        <f t="shared" si="2"/>
        <v>375375</v>
      </c>
      <c r="W27" s="12"/>
      <c r="X27" s="12">
        <f t="shared" si="3"/>
        <v>375375</v>
      </c>
      <c r="Y27" s="13">
        <v>375375</v>
      </c>
      <c r="Z27" s="14" t="s">
        <v>37</v>
      </c>
    </row>
    <row r="28" spans="1:26" x14ac:dyDescent="0.25">
      <c r="A28" s="6">
        <v>26</v>
      </c>
      <c r="B28" s="17" t="s">
        <v>158</v>
      </c>
      <c r="C28" s="8" t="s">
        <v>159</v>
      </c>
      <c r="D28" s="8" t="s">
        <v>29</v>
      </c>
      <c r="E28" s="8" t="s">
        <v>79</v>
      </c>
      <c r="F28" s="8" t="s">
        <v>55</v>
      </c>
      <c r="G28" s="8" t="s">
        <v>32</v>
      </c>
      <c r="H28" s="8" t="s">
        <v>65</v>
      </c>
      <c r="I28" s="8" t="s">
        <v>66</v>
      </c>
      <c r="J28" s="8" t="s">
        <v>156</v>
      </c>
      <c r="K28" s="8" t="s">
        <v>157</v>
      </c>
      <c r="L28" s="8" t="s">
        <v>1</v>
      </c>
      <c r="M28" s="9" t="s">
        <v>69</v>
      </c>
      <c r="N28" s="8" t="s">
        <v>36</v>
      </c>
      <c r="O28" s="10">
        <v>53</v>
      </c>
      <c r="P28" s="10">
        <v>8</v>
      </c>
      <c r="Q28" s="10">
        <f t="shared" si="0"/>
        <v>45</v>
      </c>
      <c r="R28" s="11">
        <v>8125</v>
      </c>
      <c r="S28" s="12">
        <f t="shared" si="1"/>
        <v>365625</v>
      </c>
      <c r="T28" s="12">
        <f>VLOOKUP(B28,'[1]Tranche 1 Actual 2024'!$B$12:$R$152,17,FALSE)</f>
        <v>160875</v>
      </c>
      <c r="U28" s="12">
        <f>VLOOKUP(B28,'[1]Tranche 2 Actual 2024'!$B$12:$X$135,23,FALSE)</f>
        <v>160875</v>
      </c>
      <c r="V28" s="12">
        <f t="shared" si="2"/>
        <v>43875</v>
      </c>
      <c r="W28" s="12"/>
      <c r="X28" s="12">
        <f t="shared" si="3"/>
        <v>43875</v>
      </c>
      <c r="Y28" s="13">
        <v>43875</v>
      </c>
      <c r="Z28" s="14" t="s">
        <v>37</v>
      </c>
    </row>
    <row r="29" spans="1:26" x14ac:dyDescent="0.25">
      <c r="A29" s="6">
        <v>27</v>
      </c>
      <c r="B29" s="17" t="s">
        <v>160</v>
      </c>
      <c r="C29" s="8" t="s">
        <v>161</v>
      </c>
      <c r="D29" s="8" t="s">
        <v>29</v>
      </c>
      <c r="E29" s="8" t="s">
        <v>79</v>
      </c>
      <c r="F29" s="8" t="s">
        <v>55</v>
      </c>
      <c r="G29" s="8" t="s">
        <v>32</v>
      </c>
      <c r="H29" s="8" t="s">
        <v>65</v>
      </c>
      <c r="I29" s="8" t="s">
        <v>66</v>
      </c>
      <c r="J29" s="8" t="s">
        <v>162</v>
      </c>
      <c r="K29" s="8" t="s">
        <v>163</v>
      </c>
      <c r="L29" s="8" t="s">
        <v>90</v>
      </c>
      <c r="M29" s="9" t="s">
        <v>35</v>
      </c>
      <c r="N29" s="8" t="s">
        <v>91</v>
      </c>
      <c r="O29" s="10">
        <v>192</v>
      </c>
      <c r="P29" s="10">
        <v>0</v>
      </c>
      <c r="Q29" s="10">
        <f t="shared" si="0"/>
        <v>192</v>
      </c>
      <c r="R29" s="11">
        <v>8125</v>
      </c>
      <c r="S29" s="12">
        <f t="shared" si="1"/>
        <v>1560000</v>
      </c>
      <c r="T29" s="12">
        <f>VLOOKUP(B29,'[1]Tranche 1 Actual 2024'!$B$12:$R$152,17,FALSE)</f>
        <v>436313</v>
      </c>
      <c r="U29" s="12">
        <f>VLOOKUP(B29,'[1]Tranche 2 Actual 2024'!$B$12:$X$135,23,FALSE)</f>
        <v>436312.5</v>
      </c>
      <c r="V29" s="12">
        <f t="shared" si="2"/>
        <v>687374.5</v>
      </c>
      <c r="W29" s="12"/>
      <c r="X29" s="12">
        <f t="shared" si="3"/>
        <v>687374.5</v>
      </c>
      <c r="Y29" s="13">
        <v>687375</v>
      </c>
      <c r="Z29" s="14" t="s">
        <v>37</v>
      </c>
    </row>
    <row r="30" spans="1:26" x14ac:dyDescent="0.25">
      <c r="A30" s="6">
        <v>28</v>
      </c>
      <c r="B30" s="17" t="s">
        <v>165</v>
      </c>
      <c r="C30" s="8" t="s">
        <v>166</v>
      </c>
      <c r="D30" s="8" t="s">
        <v>29</v>
      </c>
      <c r="E30" s="8" t="s">
        <v>167</v>
      </c>
      <c r="F30" s="8" t="s">
        <v>55</v>
      </c>
      <c r="G30" s="8" t="s">
        <v>32</v>
      </c>
      <c r="H30" s="8" t="s">
        <v>168</v>
      </c>
      <c r="I30" s="8" t="s">
        <v>169</v>
      </c>
      <c r="J30" s="8" t="s">
        <v>170</v>
      </c>
      <c r="K30" s="8" t="s">
        <v>171</v>
      </c>
      <c r="L30" s="8" t="s">
        <v>90</v>
      </c>
      <c r="M30" s="9" t="s">
        <v>35</v>
      </c>
      <c r="N30" s="8" t="s">
        <v>91</v>
      </c>
      <c r="O30" s="10">
        <v>74</v>
      </c>
      <c r="P30" s="10">
        <v>0</v>
      </c>
      <c r="Q30" s="10">
        <f t="shared" ref="Q30:Q57" si="4">O30-P30</f>
        <v>74</v>
      </c>
      <c r="R30" s="11">
        <v>8125</v>
      </c>
      <c r="S30" s="12">
        <f t="shared" ref="S30:S57" si="5">Q30*R30</f>
        <v>601250</v>
      </c>
      <c r="T30" s="12">
        <f>VLOOKUP(B30,'[2]Tranche 1 Actual 2024'!$B$12:$R$152,17,FALSE)</f>
        <v>163312</v>
      </c>
      <c r="U30" s="12">
        <f>VLOOKUP(B30,'[2]Tranche 2 Actual 2024'!$B$12:$X$135,23,FALSE)</f>
        <v>163312.5</v>
      </c>
      <c r="V30" s="12">
        <f t="shared" ref="V30:V57" si="6">S30-T30-U30</f>
        <v>274625.5</v>
      </c>
      <c r="W30" s="12"/>
      <c r="X30" s="12">
        <f t="shared" ref="X30:X57" si="7">V30-W30</f>
        <v>274625.5</v>
      </c>
      <c r="Y30" s="14">
        <v>274626</v>
      </c>
      <c r="Z30" s="14" t="s">
        <v>37</v>
      </c>
    </row>
    <row r="31" spans="1:26" x14ac:dyDescent="0.25">
      <c r="A31" s="6">
        <v>29</v>
      </c>
      <c r="B31" s="17" t="s">
        <v>172</v>
      </c>
      <c r="C31" s="8" t="s">
        <v>173</v>
      </c>
      <c r="D31" s="8" t="s">
        <v>29</v>
      </c>
      <c r="E31" s="8" t="s">
        <v>174</v>
      </c>
      <c r="F31" s="8" t="s">
        <v>41</v>
      </c>
      <c r="G31" s="8" t="s">
        <v>49</v>
      </c>
      <c r="H31" s="8" t="s">
        <v>175</v>
      </c>
      <c r="I31" s="8" t="s">
        <v>169</v>
      </c>
      <c r="J31" s="8" t="s">
        <v>176</v>
      </c>
      <c r="K31" s="8" t="s">
        <v>177</v>
      </c>
      <c r="L31" s="8" t="s">
        <v>1</v>
      </c>
      <c r="M31" s="9" t="s">
        <v>35</v>
      </c>
      <c r="N31" s="8" t="s">
        <v>36</v>
      </c>
      <c r="O31" s="10">
        <v>630</v>
      </c>
      <c r="P31" s="10">
        <v>23</v>
      </c>
      <c r="Q31" s="10">
        <f t="shared" si="4"/>
        <v>607</v>
      </c>
      <c r="R31" s="11">
        <v>8125</v>
      </c>
      <c r="S31" s="12">
        <f t="shared" si="5"/>
        <v>4931875</v>
      </c>
      <c r="T31" s="12">
        <f>VLOOKUP(B31,'[2]Tranche 1 Actual 2024'!$B$12:$R$152,17,FALSE)</f>
        <v>1006687</v>
      </c>
      <c r="U31" s="12">
        <f>VLOOKUP(B31,'[2]Tranche 2 Actual 2024'!$B$12:$X$135,23,FALSE)</f>
        <v>1006687.5</v>
      </c>
      <c r="V31" s="12">
        <f t="shared" si="6"/>
        <v>2918500.5</v>
      </c>
      <c r="W31" s="12"/>
      <c r="X31" s="12">
        <f t="shared" si="7"/>
        <v>2918500.5</v>
      </c>
      <c r="Y31" s="14">
        <v>2918501</v>
      </c>
      <c r="Z31" s="14" t="s">
        <v>37</v>
      </c>
    </row>
    <row r="32" spans="1:26" x14ac:dyDescent="0.25">
      <c r="A32" s="6">
        <v>30</v>
      </c>
      <c r="B32" s="17" t="s">
        <v>178</v>
      </c>
      <c r="C32" s="8" t="s">
        <v>179</v>
      </c>
      <c r="D32" s="8" t="s">
        <v>29</v>
      </c>
      <c r="E32" s="8" t="s">
        <v>167</v>
      </c>
      <c r="F32" s="8" t="s">
        <v>55</v>
      </c>
      <c r="G32" s="8" t="s">
        <v>32</v>
      </c>
      <c r="H32" s="8" t="s">
        <v>175</v>
      </c>
      <c r="I32" s="8" t="s">
        <v>169</v>
      </c>
      <c r="J32" s="8" t="s">
        <v>180</v>
      </c>
      <c r="K32" s="8" t="s">
        <v>181</v>
      </c>
      <c r="L32" s="8" t="s">
        <v>90</v>
      </c>
      <c r="M32" s="9" t="s">
        <v>35</v>
      </c>
      <c r="N32" s="8" t="s">
        <v>91</v>
      </c>
      <c r="O32" s="10">
        <v>54</v>
      </c>
      <c r="P32" s="10">
        <v>0</v>
      </c>
      <c r="Q32" s="10">
        <f t="shared" si="4"/>
        <v>54</v>
      </c>
      <c r="R32" s="11">
        <v>8125</v>
      </c>
      <c r="S32" s="12">
        <f t="shared" si="5"/>
        <v>438750</v>
      </c>
      <c r="T32" s="12">
        <f>VLOOKUP(B32,'[2]Tranche 1 Actual 2024'!$B$12:$R$152,17,FALSE)</f>
        <v>92625</v>
      </c>
      <c r="U32" s="12">
        <f>VLOOKUP(B32,'[2]Tranche 2 Actual 2024'!$B$12:$X$135,23,FALSE)</f>
        <v>92625</v>
      </c>
      <c r="V32" s="12">
        <f t="shared" si="6"/>
        <v>253500</v>
      </c>
      <c r="W32" s="12"/>
      <c r="X32" s="12">
        <f t="shared" si="7"/>
        <v>253500</v>
      </c>
      <c r="Y32" s="14">
        <v>253500</v>
      </c>
      <c r="Z32" s="14" t="s">
        <v>37</v>
      </c>
    </row>
    <row r="33" spans="1:26" x14ac:dyDescent="0.25">
      <c r="A33" s="6">
        <v>31</v>
      </c>
      <c r="B33" s="17" t="s">
        <v>182</v>
      </c>
      <c r="C33" s="8" t="s">
        <v>183</v>
      </c>
      <c r="D33" s="8" t="s">
        <v>47</v>
      </c>
      <c r="E33" s="8" t="s">
        <v>167</v>
      </c>
      <c r="F33" s="8" t="s">
        <v>55</v>
      </c>
      <c r="G33" s="8" t="s">
        <v>32</v>
      </c>
      <c r="H33" s="8" t="s">
        <v>175</v>
      </c>
      <c r="I33" s="8" t="s">
        <v>169</v>
      </c>
      <c r="J33" s="8" t="s">
        <v>184</v>
      </c>
      <c r="K33" s="8" t="s">
        <v>185</v>
      </c>
      <c r="L33" s="8" t="s">
        <v>1</v>
      </c>
      <c r="M33" s="9" t="s">
        <v>35</v>
      </c>
      <c r="N33" s="8" t="s">
        <v>132</v>
      </c>
      <c r="O33" s="10">
        <v>584</v>
      </c>
      <c r="P33" s="10">
        <v>3</v>
      </c>
      <c r="Q33" s="10">
        <f t="shared" si="4"/>
        <v>581</v>
      </c>
      <c r="R33" s="11">
        <v>8125</v>
      </c>
      <c r="S33" s="12">
        <f t="shared" si="5"/>
        <v>4720625</v>
      </c>
      <c r="T33" s="12">
        <f>VLOOKUP(B33,'[2]Tranche 1 Actual 2024'!$B$12:$R$152,17,FALSE)</f>
        <v>1343062</v>
      </c>
      <c r="U33" s="12">
        <f>VLOOKUP(B33,'[2]Tranche 2 Actual 2024'!$B$12:$X$135,23,FALSE)</f>
        <v>1343062.5</v>
      </c>
      <c r="V33" s="12">
        <f t="shared" si="6"/>
        <v>2034500.5</v>
      </c>
      <c r="W33" s="12"/>
      <c r="X33" s="12">
        <f t="shared" si="7"/>
        <v>2034500.5</v>
      </c>
      <c r="Y33" s="14">
        <v>2034500</v>
      </c>
      <c r="Z33" s="14" t="s">
        <v>37</v>
      </c>
    </row>
    <row r="34" spans="1:26" x14ac:dyDescent="0.25">
      <c r="A34" s="6">
        <v>32</v>
      </c>
      <c r="B34" s="17" t="s">
        <v>186</v>
      </c>
      <c r="C34" s="8" t="s">
        <v>187</v>
      </c>
      <c r="D34" s="8" t="s">
        <v>47</v>
      </c>
      <c r="E34" s="8" t="s">
        <v>188</v>
      </c>
      <c r="F34" s="8" t="s">
        <v>41</v>
      </c>
      <c r="G34" s="8" t="s">
        <v>49</v>
      </c>
      <c r="H34" s="8" t="s">
        <v>175</v>
      </c>
      <c r="I34" s="8" t="s">
        <v>169</v>
      </c>
      <c r="J34" s="8" t="s">
        <v>189</v>
      </c>
      <c r="K34" s="8" t="s">
        <v>190</v>
      </c>
      <c r="L34" s="8" t="s">
        <v>90</v>
      </c>
      <c r="M34" s="9" t="s">
        <v>35</v>
      </c>
      <c r="N34" s="8" t="s">
        <v>91</v>
      </c>
      <c r="O34" s="10">
        <v>33</v>
      </c>
      <c r="P34" s="10">
        <v>0</v>
      </c>
      <c r="Q34" s="10">
        <f t="shared" si="4"/>
        <v>33</v>
      </c>
      <c r="R34" s="11">
        <v>8125</v>
      </c>
      <c r="S34" s="12">
        <f t="shared" si="5"/>
        <v>268125</v>
      </c>
      <c r="T34" s="12">
        <f>VLOOKUP(B34,'[2]Tranche 1 Actual 2024'!$B$12:$R$152,17,FALSE)</f>
        <v>68250</v>
      </c>
      <c r="U34" s="12">
        <f>VLOOKUP(B34,'[2]Tranche 2 Actual 2024'!$B$12:$X$135,23,FALSE)</f>
        <v>68250</v>
      </c>
      <c r="V34" s="12">
        <f t="shared" si="6"/>
        <v>131625</v>
      </c>
      <c r="W34" s="12"/>
      <c r="X34" s="12">
        <f t="shared" si="7"/>
        <v>131625</v>
      </c>
      <c r="Y34" s="14">
        <v>131625</v>
      </c>
      <c r="Z34" s="14" t="s">
        <v>37</v>
      </c>
    </row>
    <row r="35" spans="1:26" x14ac:dyDescent="0.25">
      <c r="A35" s="6">
        <v>33</v>
      </c>
      <c r="B35" s="17" t="s">
        <v>191</v>
      </c>
      <c r="C35" s="8" t="s">
        <v>192</v>
      </c>
      <c r="D35" s="8" t="s">
        <v>29</v>
      </c>
      <c r="E35" s="8" t="s">
        <v>167</v>
      </c>
      <c r="F35" s="8" t="s">
        <v>55</v>
      </c>
      <c r="G35" s="8" t="s">
        <v>32</v>
      </c>
      <c r="H35" s="8" t="s">
        <v>175</v>
      </c>
      <c r="I35" s="8" t="s">
        <v>169</v>
      </c>
      <c r="J35" s="8" t="s">
        <v>193</v>
      </c>
      <c r="K35" s="8" t="s">
        <v>194</v>
      </c>
      <c r="L35" s="8" t="s">
        <v>1</v>
      </c>
      <c r="M35" s="9" t="s">
        <v>35</v>
      </c>
      <c r="N35" s="8" t="s">
        <v>70</v>
      </c>
      <c r="O35" s="10">
        <v>696</v>
      </c>
      <c r="P35" s="10">
        <v>26</v>
      </c>
      <c r="Q35" s="10">
        <f t="shared" si="4"/>
        <v>670</v>
      </c>
      <c r="R35" s="11">
        <v>8125</v>
      </c>
      <c r="S35" s="12">
        <f t="shared" si="5"/>
        <v>5443750</v>
      </c>
      <c r="T35" s="12">
        <f>VLOOKUP(B35,'[2]Tranche 1 Actual 2024'!$B$12:$R$152,17,FALSE)</f>
        <v>1577062</v>
      </c>
      <c r="U35" s="12">
        <f>VLOOKUP(B35,'[2]Tranche 2 Actual 2024'!$B$12:$X$135,23,FALSE)</f>
        <v>1577062.5</v>
      </c>
      <c r="V35" s="12">
        <f t="shared" si="6"/>
        <v>2289625.5</v>
      </c>
      <c r="W35" s="12"/>
      <c r="X35" s="12">
        <f t="shared" si="7"/>
        <v>2289625.5</v>
      </c>
      <c r="Y35" s="14">
        <v>2289626</v>
      </c>
      <c r="Z35" s="14" t="s">
        <v>37</v>
      </c>
    </row>
    <row r="36" spans="1:26" x14ac:dyDescent="0.25">
      <c r="A36" s="6">
        <v>34</v>
      </c>
      <c r="B36" s="17" t="s">
        <v>195</v>
      </c>
      <c r="C36" s="8" t="s">
        <v>196</v>
      </c>
      <c r="D36" s="8" t="s">
        <v>29</v>
      </c>
      <c r="E36" s="8" t="s">
        <v>167</v>
      </c>
      <c r="F36" s="8" t="s">
        <v>55</v>
      </c>
      <c r="G36" s="8" t="s">
        <v>32</v>
      </c>
      <c r="H36" s="8" t="s">
        <v>175</v>
      </c>
      <c r="I36" s="8" t="s">
        <v>169</v>
      </c>
      <c r="J36" s="8" t="s">
        <v>197</v>
      </c>
      <c r="K36" s="8" t="s">
        <v>198</v>
      </c>
      <c r="L36" s="8" t="s">
        <v>90</v>
      </c>
      <c r="M36" s="9" t="s">
        <v>35</v>
      </c>
      <c r="N36" s="8" t="s">
        <v>91</v>
      </c>
      <c r="O36" s="10">
        <v>47</v>
      </c>
      <c r="P36" s="10">
        <v>0</v>
      </c>
      <c r="Q36" s="10">
        <f t="shared" si="4"/>
        <v>47</v>
      </c>
      <c r="R36" s="11">
        <v>8125</v>
      </c>
      <c r="S36" s="12">
        <f t="shared" si="5"/>
        <v>381875</v>
      </c>
      <c r="T36" s="12">
        <f>VLOOKUP(B36,'[2]Tranche 1 Actual 2024'!$B$12:$R$152,17,FALSE)</f>
        <v>104812</v>
      </c>
      <c r="U36" s="12">
        <f>VLOOKUP(B36,'[2]Tranche 2 Actual 2024'!$B$12:$X$135,23,FALSE)</f>
        <v>104812.5</v>
      </c>
      <c r="V36" s="12">
        <f t="shared" si="6"/>
        <v>172250.5</v>
      </c>
      <c r="W36" s="12"/>
      <c r="X36" s="12">
        <f t="shared" si="7"/>
        <v>172250.5</v>
      </c>
      <c r="Y36" s="14">
        <v>172250</v>
      </c>
      <c r="Z36" s="14" t="s">
        <v>37</v>
      </c>
    </row>
    <row r="37" spans="1:26" x14ac:dyDescent="0.25">
      <c r="A37" s="6">
        <v>35</v>
      </c>
      <c r="B37" s="17" t="s">
        <v>199</v>
      </c>
      <c r="C37" s="8" t="s">
        <v>200</v>
      </c>
      <c r="D37" s="8" t="s">
        <v>47</v>
      </c>
      <c r="E37" s="8" t="s">
        <v>188</v>
      </c>
      <c r="F37" s="8" t="s">
        <v>41</v>
      </c>
      <c r="G37" s="8" t="s">
        <v>49</v>
      </c>
      <c r="H37" s="8" t="s">
        <v>175</v>
      </c>
      <c r="I37" s="8" t="s">
        <v>169</v>
      </c>
      <c r="J37" s="8" t="s">
        <v>201</v>
      </c>
      <c r="K37" s="8" t="s">
        <v>202</v>
      </c>
      <c r="L37" s="8" t="s">
        <v>1</v>
      </c>
      <c r="M37" s="9" t="s">
        <v>35</v>
      </c>
      <c r="N37" s="8" t="s">
        <v>36</v>
      </c>
      <c r="O37" s="10">
        <v>94</v>
      </c>
      <c r="P37" s="10">
        <v>10</v>
      </c>
      <c r="Q37" s="10">
        <f t="shared" si="4"/>
        <v>84</v>
      </c>
      <c r="R37" s="11">
        <v>8125</v>
      </c>
      <c r="S37" s="12">
        <f t="shared" si="5"/>
        <v>682500</v>
      </c>
      <c r="T37" s="12">
        <f>VLOOKUP(B37,'[2]Tranche 1 Actual 2024'!$B$12:$R$152,17,FALSE)</f>
        <v>121875</v>
      </c>
      <c r="U37" s="12">
        <f>VLOOKUP(B37,'[2]Tranche 2 Actual 2024'!$B$12:$X$135,23,FALSE)</f>
        <v>121875</v>
      </c>
      <c r="V37" s="12">
        <f t="shared" si="6"/>
        <v>438750</v>
      </c>
      <c r="W37" s="12"/>
      <c r="X37" s="12">
        <f t="shared" si="7"/>
        <v>438750</v>
      </c>
      <c r="Y37" s="14">
        <v>438750</v>
      </c>
      <c r="Z37" s="14" t="s">
        <v>37</v>
      </c>
    </row>
    <row r="38" spans="1:26" x14ac:dyDescent="0.25">
      <c r="A38" s="6">
        <v>36</v>
      </c>
      <c r="B38" s="17" t="s">
        <v>203</v>
      </c>
      <c r="C38" s="8" t="s">
        <v>204</v>
      </c>
      <c r="D38" s="8" t="s">
        <v>29</v>
      </c>
      <c r="E38" s="8" t="s">
        <v>167</v>
      </c>
      <c r="F38" s="8" t="s">
        <v>55</v>
      </c>
      <c r="G38" s="8" t="s">
        <v>32</v>
      </c>
      <c r="H38" s="8" t="s">
        <v>175</v>
      </c>
      <c r="I38" s="8" t="s">
        <v>169</v>
      </c>
      <c r="J38" s="15" t="s">
        <v>205</v>
      </c>
      <c r="K38" s="15" t="s">
        <v>206</v>
      </c>
      <c r="L38" s="8" t="s">
        <v>1</v>
      </c>
      <c r="M38" s="9" t="s">
        <v>35</v>
      </c>
      <c r="N38" s="8" t="s">
        <v>36</v>
      </c>
      <c r="O38" s="10">
        <v>132</v>
      </c>
      <c r="P38" s="10">
        <v>2</v>
      </c>
      <c r="Q38" s="10">
        <f t="shared" si="4"/>
        <v>130</v>
      </c>
      <c r="R38" s="11">
        <v>8125</v>
      </c>
      <c r="S38" s="12">
        <f t="shared" si="5"/>
        <v>1056250</v>
      </c>
      <c r="T38" s="12"/>
      <c r="U38" s="12"/>
      <c r="V38" s="12">
        <f t="shared" si="6"/>
        <v>1056250</v>
      </c>
      <c r="W38" s="12"/>
      <c r="X38" s="12">
        <f t="shared" si="7"/>
        <v>1056250</v>
      </c>
      <c r="Y38" s="14">
        <v>1056250</v>
      </c>
      <c r="Z38" s="14" t="s">
        <v>71</v>
      </c>
    </row>
    <row r="39" spans="1:26" x14ac:dyDescent="0.25">
      <c r="A39" s="6">
        <v>37</v>
      </c>
      <c r="B39" s="17" t="s">
        <v>207</v>
      </c>
      <c r="C39" s="8" t="s">
        <v>208</v>
      </c>
      <c r="D39" s="8" t="s">
        <v>29</v>
      </c>
      <c r="E39" s="8" t="s">
        <v>167</v>
      </c>
      <c r="F39" s="8" t="s">
        <v>55</v>
      </c>
      <c r="G39" s="8" t="s">
        <v>32</v>
      </c>
      <c r="H39" s="8" t="s">
        <v>168</v>
      </c>
      <c r="I39" s="8" t="s">
        <v>169</v>
      </c>
      <c r="J39" s="8" t="s">
        <v>209</v>
      </c>
      <c r="K39" s="8" t="s">
        <v>210</v>
      </c>
      <c r="L39" s="8" t="s">
        <v>1</v>
      </c>
      <c r="M39" s="9" t="s">
        <v>35</v>
      </c>
      <c r="N39" s="8" t="s">
        <v>36</v>
      </c>
      <c r="O39" s="10">
        <v>158</v>
      </c>
      <c r="P39" s="10">
        <v>6</v>
      </c>
      <c r="Q39" s="10">
        <f t="shared" si="4"/>
        <v>152</v>
      </c>
      <c r="R39" s="11">
        <v>8125</v>
      </c>
      <c r="S39" s="12">
        <f t="shared" si="5"/>
        <v>1235000</v>
      </c>
      <c r="T39" s="12">
        <f>VLOOKUP(B39,'[2]Tranche 1 Actual 2024'!$B$12:$R$152,17,FALSE)</f>
        <v>363187</v>
      </c>
      <c r="U39" s="12">
        <f>VLOOKUP(B39,'[2]Tranche 2 Actual 2024'!$B$12:$X$135,23,FALSE)</f>
        <v>363187.5</v>
      </c>
      <c r="V39" s="12">
        <f t="shared" si="6"/>
        <v>508625.5</v>
      </c>
      <c r="W39" s="12"/>
      <c r="X39" s="12">
        <f t="shared" si="7"/>
        <v>508625.5</v>
      </c>
      <c r="Y39" s="14">
        <v>508626</v>
      </c>
      <c r="Z39" s="14" t="s">
        <v>37</v>
      </c>
    </row>
    <row r="40" spans="1:26" x14ac:dyDescent="0.25">
      <c r="A40" s="6">
        <v>38</v>
      </c>
      <c r="B40" s="17" t="s">
        <v>211</v>
      </c>
      <c r="C40" s="8" t="s">
        <v>212</v>
      </c>
      <c r="D40" s="8" t="s">
        <v>29</v>
      </c>
      <c r="E40" s="8" t="s">
        <v>213</v>
      </c>
      <c r="F40" s="8" t="s">
        <v>41</v>
      </c>
      <c r="G40" s="8" t="s">
        <v>49</v>
      </c>
      <c r="H40" s="8" t="s">
        <v>175</v>
      </c>
      <c r="I40" s="8" t="s">
        <v>169</v>
      </c>
      <c r="J40" s="8" t="s">
        <v>214</v>
      </c>
      <c r="K40" s="8" t="s">
        <v>215</v>
      </c>
      <c r="L40" s="8" t="s">
        <v>1</v>
      </c>
      <c r="M40" s="9" t="s">
        <v>35</v>
      </c>
      <c r="N40" s="8" t="s">
        <v>36</v>
      </c>
      <c r="O40" s="10">
        <v>74</v>
      </c>
      <c r="P40" s="10">
        <v>0</v>
      </c>
      <c r="Q40" s="10">
        <f t="shared" si="4"/>
        <v>74</v>
      </c>
      <c r="R40" s="11">
        <v>8125</v>
      </c>
      <c r="S40" s="12">
        <f t="shared" si="5"/>
        <v>601250</v>
      </c>
      <c r="T40" s="12">
        <f>VLOOKUP(B40,'[2]Tranche 1 Actual 2024'!$B$12:$R$152,17,FALSE)</f>
        <v>177937</v>
      </c>
      <c r="U40" s="12">
        <f>VLOOKUP(B40,'[2]Tranche 2 Actual 2024'!$B$12:$X$135,23,FALSE)</f>
        <v>177937.5</v>
      </c>
      <c r="V40" s="12">
        <f t="shared" si="6"/>
        <v>245375.5</v>
      </c>
      <c r="W40" s="12"/>
      <c r="X40" s="12">
        <f t="shared" si="7"/>
        <v>245375.5</v>
      </c>
      <c r="Y40" s="14">
        <v>245376</v>
      </c>
      <c r="Z40" s="14" t="s">
        <v>37</v>
      </c>
    </row>
    <row r="41" spans="1:26" x14ac:dyDescent="0.25">
      <c r="A41" s="6">
        <v>39</v>
      </c>
      <c r="B41" s="17" t="s">
        <v>216</v>
      </c>
      <c r="C41" s="8" t="s">
        <v>217</v>
      </c>
      <c r="D41" s="8" t="s">
        <v>29</v>
      </c>
      <c r="E41" s="8" t="s">
        <v>167</v>
      </c>
      <c r="F41" s="8" t="s">
        <v>55</v>
      </c>
      <c r="G41" s="8" t="s">
        <v>32</v>
      </c>
      <c r="H41" s="8" t="s">
        <v>175</v>
      </c>
      <c r="I41" s="8" t="s">
        <v>169</v>
      </c>
      <c r="J41" s="8" t="s">
        <v>218</v>
      </c>
      <c r="K41" s="8" t="s">
        <v>219</v>
      </c>
      <c r="L41" s="8" t="s">
        <v>90</v>
      </c>
      <c r="M41" s="9" t="s">
        <v>35</v>
      </c>
      <c r="N41" s="8" t="s">
        <v>91</v>
      </c>
      <c r="O41" s="10">
        <v>39</v>
      </c>
      <c r="P41" s="10">
        <v>0</v>
      </c>
      <c r="Q41" s="10">
        <f t="shared" si="4"/>
        <v>39</v>
      </c>
      <c r="R41" s="11">
        <v>8125</v>
      </c>
      <c r="S41" s="12">
        <f t="shared" si="5"/>
        <v>316875</v>
      </c>
      <c r="T41" s="12">
        <f>VLOOKUP(B41,'[2]Tranche 1 Actual 2024'!$B$12:$R$152,17,FALSE)</f>
        <v>80437</v>
      </c>
      <c r="U41" s="12"/>
      <c r="V41" s="12">
        <f t="shared" si="6"/>
        <v>236438</v>
      </c>
      <c r="W41" s="12"/>
      <c r="X41" s="12">
        <f t="shared" si="7"/>
        <v>236438</v>
      </c>
      <c r="Y41" s="14">
        <v>236438</v>
      </c>
      <c r="Z41" s="14" t="s">
        <v>114</v>
      </c>
    </row>
    <row r="42" spans="1:26" x14ac:dyDescent="0.25">
      <c r="A42" s="6">
        <v>40</v>
      </c>
      <c r="B42" s="17" t="s">
        <v>220</v>
      </c>
      <c r="C42" s="8" t="s">
        <v>221</v>
      </c>
      <c r="D42" s="8" t="s">
        <v>29</v>
      </c>
      <c r="E42" s="8" t="s">
        <v>222</v>
      </c>
      <c r="F42" s="8" t="s">
        <v>41</v>
      </c>
      <c r="G42" s="8" t="s">
        <v>49</v>
      </c>
      <c r="H42" s="8" t="s">
        <v>175</v>
      </c>
      <c r="I42" s="8" t="s">
        <v>169</v>
      </c>
      <c r="J42" s="8" t="s">
        <v>223</v>
      </c>
      <c r="K42" s="8" t="s">
        <v>224</v>
      </c>
      <c r="L42" s="8" t="s">
        <v>1</v>
      </c>
      <c r="M42" s="9" t="s">
        <v>69</v>
      </c>
      <c r="N42" s="8" t="s">
        <v>36</v>
      </c>
      <c r="O42" s="10">
        <v>154</v>
      </c>
      <c r="P42" s="10">
        <v>2</v>
      </c>
      <c r="Q42" s="10">
        <f t="shared" si="4"/>
        <v>152</v>
      </c>
      <c r="R42" s="11">
        <v>8125</v>
      </c>
      <c r="S42" s="12">
        <f t="shared" si="5"/>
        <v>1235000</v>
      </c>
      <c r="T42" s="12">
        <f>VLOOKUP(B42,'[2]Tranche 1 Actual 2024'!$B$12:$R$152,17,FALSE)</f>
        <v>370500</v>
      </c>
      <c r="U42" s="12">
        <f>VLOOKUP(B42,'[2]Tranche 2 Actual 2024'!$B$12:$X$135,23,FALSE)</f>
        <v>370500</v>
      </c>
      <c r="V42" s="12">
        <f t="shared" si="6"/>
        <v>494000</v>
      </c>
      <c r="W42" s="12"/>
      <c r="X42" s="12">
        <f t="shared" si="7"/>
        <v>494000</v>
      </c>
      <c r="Y42" s="14">
        <v>494000</v>
      </c>
      <c r="Z42" s="14" t="s">
        <v>37</v>
      </c>
    </row>
    <row r="43" spans="1:26" x14ac:dyDescent="0.25">
      <c r="A43" s="6">
        <v>41</v>
      </c>
      <c r="B43" s="17" t="s">
        <v>225</v>
      </c>
      <c r="C43" s="8" t="s">
        <v>226</v>
      </c>
      <c r="D43" s="8" t="s">
        <v>47</v>
      </c>
      <c r="E43" s="8" t="s">
        <v>167</v>
      </c>
      <c r="F43" s="8" t="s">
        <v>55</v>
      </c>
      <c r="G43" s="8" t="s">
        <v>32</v>
      </c>
      <c r="H43" s="8" t="s">
        <v>175</v>
      </c>
      <c r="I43" s="8" t="s">
        <v>169</v>
      </c>
      <c r="J43" s="8" t="s">
        <v>227</v>
      </c>
      <c r="K43" s="8" t="s">
        <v>228</v>
      </c>
      <c r="L43" s="8" t="s">
        <v>90</v>
      </c>
      <c r="M43" s="9" t="s">
        <v>35</v>
      </c>
      <c r="N43" s="8" t="s">
        <v>91</v>
      </c>
      <c r="O43" s="10">
        <v>30</v>
      </c>
      <c r="P43" s="10">
        <v>0</v>
      </c>
      <c r="Q43" s="10">
        <f t="shared" si="4"/>
        <v>30</v>
      </c>
      <c r="R43" s="11">
        <v>8125</v>
      </c>
      <c r="S43" s="12">
        <f t="shared" si="5"/>
        <v>243750</v>
      </c>
      <c r="T43" s="12">
        <f>VLOOKUP(B43,'[2]Tranche 1 Actual 2024'!$B$12:$R$152,17,FALSE)</f>
        <v>56062</v>
      </c>
      <c r="U43" s="12">
        <f>VLOOKUP(B43,'[2]Tranche 2 Actual 2024'!$B$12:$X$135,23,FALSE)</f>
        <v>56062.5</v>
      </c>
      <c r="V43" s="12">
        <f t="shared" si="6"/>
        <v>131625.5</v>
      </c>
      <c r="W43" s="12"/>
      <c r="X43" s="12">
        <f t="shared" si="7"/>
        <v>131625.5</v>
      </c>
      <c r="Y43" s="14">
        <v>131625</v>
      </c>
      <c r="Z43" s="14" t="s">
        <v>37</v>
      </c>
    </row>
    <row r="44" spans="1:26" x14ac:dyDescent="0.25">
      <c r="A44" s="6">
        <v>42</v>
      </c>
      <c r="B44" s="17" t="s">
        <v>229</v>
      </c>
      <c r="C44" s="8" t="s">
        <v>230</v>
      </c>
      <c r="D44" s="8" t="s">
        <v>47</v>
      </c>
      <c r="E44" s="8" t="s">
        <v>48</v>
      </c>
      <c r="F44" s="8" t="s">
        <v>41</v>
      </c>
      <c r="G44" s="8" t="s">
        <v>49</v>
      </c>
      <c r="H44" s="8" t="s">
        <v>175</v>
      </c>
      <c r="I44" s="8" t="s">
        <v>169</v>
      </c>
      <c r="J44" s="8" t="s">
        <v>231</v>
      </c>
      <c r="K44" s="8" t="s">
        <v>232</v>
      </c>
      <c r="L44" s="8" t="s">
        <v>90</v>
      </c>
      <c r="M44" s="9" t="s">
        <v>35</v>
      </c>
      <c r="N44" s="8" t="s">
        <v>91</v>
      </c>
      <c r="O44" s="10">
        <v>214</v>
      </c>
      <c r="P44" s="10">
        <v>0</v>
      </c>
      <c r="Q44" s="10">
        <f t="shared" si="4"/>
        <v>214</v>
      </c>
      <c r="R44" s="11">
        <v>8125</v>
      </c>
      <c r="S44" s="12">
        <f t="shared" si="5"/>
        <v>1738750</v>
      </c>
      <c r="T44" s="12">
        <f>VLOOKUP(B44,'[2]Tranche 1 Actual 2024'!$B$12:$R$152,17,FALSE)</f>
        <v>382687</v>
      </c>
      <c r="U44" s="12">
        <f>VLOOKUP(B44,'[2]Tranche 2 Actual 2024'!$B$12:$X$135,23,FALSE)</f>
        <v>382687.5</v>
      </c>
      <c r="V44" s="12">
        <f t="shared" si="6"/>
        <v>973375.5</v>
      </c>
      <c r="W44" s="12"/>
      <c r="X44" s="12">
        <f t="shared" si="7"/>
        <v>973375.5</v>
      </c>
      <c r="Y44" s="14">
        <v>973375</v>
      </c>
      <c r="Z44" s="14" t="s">
        <v>37</v>
      </c>
    </row>
    <row r="45" spans="1:26" x14ac:dyDescent="0.25">
      <c r="A45" s="6">
        <v>43</v>
      </c>
      <c r="B45" s="17" t="s">
        <v>233</v>
      </c>
      <c r="C45" s="8" t="s">
        <v>234</v>
      </c>
      <c r="D45" s="8" t="s">
        <v>47</v>
      </c>
      <c r="E45" s="8" t="s">
        <v>235</v>
      </c>
      <c r="F45" s="8" t="s">
        <v>55</v>
      </c>
      <c r="G45" s="8" t="s">
        <v>32</v>
      </c>
      <c r="H45" s="8" t="s">
        <v>236</v>
      </c>
      <c r="I45" s="8" t="s">
        <v>237</v>
      </c>
      <c r="J45" s="8" t="s">
        <v>238</v>
      </c>
      <c r="K45" s="8" t="s">
        <v>239</v>
      </c>
      <c r="L45" s="8" t="s">
        <v>1</v>
      </c>
      <c r="M45" s="9" t="s">
        <v>69</v>
      </c>
      <c r="N45" s="8" t="s">
        <v>36</v>
      </c>
      <c r="O45" s="10">
        <v>86</v>
      </c>
      <c r="P45" s="10">
        <v>16</v>
      </c>
      <c r="Q45" s="10">
        <f t="shared" si="4"/>
        <v>70</v>
      </c>
      <c r="R45" s="11">
        <v>8125</v>
      </c>
      <c r="S45" s="12">
        <f t="shared" si="5"/>
        <v>568750</v>
      </c>
      <c r="T45" s="12">
        <f>VLOOKUP(B45,'[3]Tranche 1 Actual 2024'!$B$12:$R$152,17,FALSE)</f>
        <v>268125</v>
      </c>
      <c r="U45" s="12">
        <f>VLOOKUP(B45,'[3]Tranche 2 Actual 2024'!$B$12:$X$135,23,FALSE)</f>
        <v>268125</v>
      </c>
      <c r="V45" s="12">
        <f t="shared" si="6"/>
        <v>32500</v>
      </c>
      <c r="W45" s="12"/>
      <c r="X45" s="12">
        <f t="shared" si="7"/>
        <v>32500</v>
      </c>
      <c r="Y45" s="14">
        <v>32500</v>
      </c>
      <c r="Z45" s="14" t="s">
        <v>37</v>
      </c>
    </row>
    <row r="46" spans="1:26" x14ac:dyDescent="0.25">
      <c r="A46" s="6">
        <v>44</v>
      </c>
      <c r="B46" s="17" t="s">
        <v>240</v>
      </c>
      <c r="C46" s="8" t="s">
        <v>241</v>
      </c>
      <c r="D46" s="8" t="s">
        <v>29</v>
      </c>
      <c r="E46" s="8" t="s">
        <v>235</v>
      </c>
      <c r="F46" s="8" t="s">
        <v>55</v>
      </c>
      <c r="G46" s="8" t="s">
        <v>32</v>
      </c>
      <c r="H46" s="8" t="s">
        <v>236</v>
      </c>
      <c r="I46" s="8" t="s">
        <v>237</v>
      </c>
      <c r="J46" s="8" t="s">
        <v>238</v>
      </c>
      <c r="K46" s="8" t="s">
        <v>239</v>
      </c>
      <c r="L46" s="8" t="s">
        <v>1</v>
      </c>
      <c r="M46" s="9" t="s">
        <v>69</v>
      </c>
      <c r="N46" s="8" t="s">
        <v>70</v>
      </c>
      <c r="O46" s="10">
        <v>214</v>
      </c>
      <c r="P46" s="10">
        <v>26</v>
      </c>
      <c r="Q46" s="10">
        <f t="shared" si="4"/>
        <v>188</v>
      </c>
      <c r="R46" s="11">
        <v>8125</v>
      </c>
      <c r="S46" s="12">
        <f t="shared" si="5"/>
        <v>1527500</v>
      </c>
      <c r="T46" s="12">
        <f>VLOOKUP(B46,'[3]Tranche 1 Actual 2024'!$B$12:$R$152,17,FALSE)</f>
        <v>482625</v>
      </c>
      <c r="U46" s="12">
        <f>VLOOKUP(B46,'[3]Tranche 2 Actual 2024'!$B$12:$X$135,23,FALSE)</f>
        <v>482625</v>
      </c>
      <c r="V46" s="12">
        <f t="shared" si="6"/>
        <v>562250</v>
      </c>
      <c r="W46" s="12"/>
      <c r="X46" s="12">
        <f t="shared" si="7"/>
        <v>562250</v>
      </c>
      <c r="Y46" s="14">
        <v>562250</v>
      </c>
      <c r="Z46" s="14" t="s">
        <v>37</v>
      </c>
    </row>
    <row r="47" spans="1:26" x14ac:dyDescent="0.25">
      <c r="A47" s="6">
        <v>45</v>
      </c>
      <c r="B47" s="17" t="s">
        <v>242</v>
      </c>
      <c r="C47" s="8" t="s">
        <v>243</v>
      </c>
      <c r="D47" s="8" t="s">
        <v>47</v>
      </c>
      <c r="E47" s="8" t="s">
        <v>48</v>
      </c>
      <c r="F47" s="8" t="s">
        <v>41</v>
      </c>
      <c r="G47" s="8" t="s">
        <v>49</v>
      </c>
      <c r="H47" s="8" t="s">
        <v>244</v>
      </c>
      <c r="I47" s="8" t="s">
        <v>245</v>
      </c>
      <c r="J47" s="8" t="s">
        <v>246</v>
      </c>
      <c r="K47" s="8" t="s">
        <v>247</v>
      </c>
      <c r="L47" s="8" t="s">
        <v>1</v>
      </c>
      <c r="M47" s="9" t="s">
        <v>35</v>
      </c>
      <c r="N47" s="8" t="s">
        <v>36</v>
      </c>
      <c r="O47" s="10">
        <v>127</v>
      </c>
      <c r="P47" s="10">
        <v>59</v>
      </c>
      <c r="Q47" s="10">
        <f t="shared" si="4"/>
        <v>68</v>
      </c>
      <c r="R47" s="11">
        <v>8125</v>
      </c>
      <c r="S47" s="12">
        <f t="shared" si="5"/>
        <v>552500</v>
      </c>
      <c r="T47" s="12">
        <f>VLOOKUP(B47,'[3]Tranche 1 Actual 2024'!$B$12:$R$152,17,FALSE)</f>
        <v>268125</v>
      </c>
      <c r="U47" s="12">
        <f>VLOOKUP(B47,'[3]Tranche 2 Actual 2024'!$B$12:$X$135,23,FALSE)</f>
        <v>268125</v>
      </c>
      <c r="V47" s="12">
        <f t="shared" si="6"/>
        <v>16250</v>
      </c>
      <c r="W47" s="12"/>
      <c r="X47" s="12">
        <f t="shared" si="7"/>
        <v>16250</v>
      </c>
      <c r="Y47" s="14">
        <v>16250</v>
      </c>
      <c r="Z47" s="14" t="s">
        <v>37</v>
      </c>
    </row>
    <row r="48" spans="1:26" x14ac:dyDescent="0.25">
      <c r="A48" s="6">
        <v>46</v>
      </c>
      <c r="B48" s="17" t="s">
        <v>248</v>
      </c>
      <c r="C48" s="8" t="s">
        <v>249</v>
      </c>
      <c r="D48" s="8" t="s">
        <v>47</v>
      </c>
      <c r="E48" s="8" t="s">
        <v>250</v>
      </c>
      <c r="F48" s="8" t="s">
        <v>55</v>
      </c>
      <c r="G48" s="8" t="s">
        <v>32</v>
      </c>
      <c r="H48" s="8" t="s">
        <v>244</v>
      </c>
      <c r="I48" s="8" t="s">
        <v>245</v>
      </c>
      <c r="J48" s="8" t="s">
        <v>251</v>
      </c>
      <c r="K48" s="8" t="s">
        <v>252</v>
      </c>
      <c r="L48" s="8" t="s">
        <v>1</v>
      </c>
      <c r="M48" s="9" t="s">
        <v>35</v>
      </c>
      <c r="N48" s="8" t="s">
        <v>253</v>
      </c>
      <c r="O48" s="10">
        <v>103</v>
      </c>
      <c r="P48" s="10">
        <v>5</v>
      </c>
      <c r="Q48" s="10">
        <f t="shared" si="4"/>
        <v>98</v>
      </c>
      <c r="R48" s="11">
        <v>8125</v>
      </c>
      <c r="S48" s="12">
        <f t="shared" si="5"/>
        <v>796250</v>
      </c>
      <c r="T48" s="12">
        <f>VLOOKUP(B48,'[3]Tranche 1 Actual 2024'!$B$12:$R$152,17,FALSE)</f>
        <v>248625</v>
      </c>
      <c r="U48" s="12">
        <f>VLOOKUP(B48,'[3]Tranche 2 Actual 2024'!$B$12:$X$135,23,FALSE)</f>
        <v>248625</v>
      </c>
      <c r="V48" s="12">
        <f t="shared" si="6"/>
        <v>299000</v>
      </c>
      <c r="W48" s="12"/>
      <c r="X48" s="12">
        <f t="shared" si="7"/>
        <v>299000</v>
      </c>
      <c r="Y48" s="14">
        <v>299000</v>
      </c>
      <c r="Z48" s="14" t="s">
        <v>37</v>
      </c>
    </row>
    <row r="49" spans="1:26" x14ac:dyDescent="0.25">
      <c r="A49" s="6">
        <v>47</v>
      </c>
      <c r="B49" s="17" t="s">
        <v>254</v>
      </c>
      <c r="C49" s="8" t="s">
        <v>255</v>
      </c>
      <c r="D49" s="8" t="s">
        <v>29</v>
      </c>
      <c r="E49" s="8" t="s">
        <v>40</v>
      </c>
      <c r="F49" s="8" t="s">
        <v>41</v>
      </c>
      <c r="G49" s="8" t="s">
        <v>49</v>
      </c>
      <c r="H49" s="8" t="s">
        <v>244</v>
      </c>
      <c r="I49" s="8" t="s">
        <v>245</v>
      </c>
      <c r="J49" s="8" t="s">
        <v>256</v>
      </c>
      <c r="K49" s="8" t="s">
        <v>257</v>
      </c>
      <c r="L49" s="8" t="s">
        <v>1</v>
      </c>
      <c r="M49" s="9" t="s">
        <v>35</v>
      </c>
      <c r="N49" s="8" t="s">
        <v>253</v>
      </c>
      <c r="O49" s="10">
        <v>840</v>
      </c>
      <c r="P49" s="10">
        <v>191</v>
      </c>
      <c r="Q49" s="10">
        <f t="shared" si="4"/>
        <v>649</v>
      </c>
      <c r="R49" s="11">
        <v>8125</v>
      </c>
      <c r="S49" s="12">
        <f t="shared" si="5"/>
        <v>5273125</v>
      </c>
      <c r="T49" s="12">
        <f>VLOOKUP(B49,'[3]Tranche 1 Actual 2024'!$B$12:$R$152,17,FALSE)</f>
        <v>1635562</v>
      </c>
      <c r="U49" s="12">
        <f>VLOOKUP(B49,'[3]Tranche 2 Actual 2024'!$B$12:$X$135,23,FALSE)</f>
        <v>1635562.5</v>
      </c>
      <c r="V49" s="12">
        <f t="shared" si="6"/>
        <v>2002000.5</v>
      </c>
      <c r="W49" s="12"/>
      <c r="X49" s="12">
        <f t="shared" si="7"/>
        <v>2002000.5</v>
      </c>
      <c r="Y49" s="14">
        <v>2002001</v>
      </c>
      <c r="Z49" s="14" t="s">
        <v>37</v>
      </c>
    </row>
    <row r="50" spans="1:26" x14ac:dyDescent="0.25">
      <c r="A50" s="6">
        <v>48</v>
      </c>
      <c r="B50" s="17" t="s">
        <v>258</v>
      </c>
      <c r="C50" s="8" t="s">
        <v>259</v>
      </c>
      <c r="D50" s="8" t="s">
        <v>47</v>
      </c>
      <c r="E50" s="8" t="s">
        <v>250</v>
      </c>
      <c r="F50" s="8" t="s">
        <v>55</v>
      </c>
      <c r="G50" s="8" t="s">
        <v>32</v>
      </c>
      <c r="H50" s="8" t="s">
        <v>244</v>
      </c>
      <c r="I50" s="8" t="s">
        <v>245</v>
      </c>
      <c r="J50" s="8" t="s">
        <v>260</v>
      </c>
      <c r="K50" s="8" t="s">
        <v>261</v>
      </c>
      <c r="L50" s="8" t="s">
        <v>1</v>
      </c>
      <c r="M50" s="9" t="s">
        <v>35</v>
      </c>
      <c r="N50" s="8" t="s">
        <v>36</v>
      </c>
      <c r="O50" s="10">
        <v>103</v>
      </c>
      <c r="P50" s="10">
        <v>51</v>
      </c>
      <c r="Q50" s="10">
        <f t="shared" si="4"/>
        <v>52</v>
      </c>
      <c r="R50" s="11">
        <v>8125</v>
      </c>
      <c r="S50" s="12">
        <f t="shared" si="5"/>
        <v>422500</v>
      </c>
      <c r="T50" s="12"/>
      <c r="U50" s="12"/>
      <c r="V50" s="12">
        <f t="shared" si="6"/>
        <v>422500</v>
      </c>
      <c r="W50" s="12"/>
      <c r="X50" s="12">
        <f t="shared" si="7"/>
        <v>422500</v>
      </c>
      <c r="Y50" s="14">
        <v>422500</v>
      </c>
      <c r="Z50" s="14" t="s">
        <v>114</v>
      </c>
    </row>
    <row r="51" spans="1:26" x14ac:dyDescent="0.25">
      <c r="A51" s="6">
        <v>49</v>
      </c>
      <c r="B51" s="17" t="s">
        <v>262</v>
      </c>
      <c r="C51" s="8" t="s">
        <v>263</v>
      </c>
      <c r="D51" s="8" t="s">
        <v>47</v>
      </c>
      <c r="E51" s="8" t="s">
        <v>48</v>
      </c>
      <c r="F51" s="8" t="s">
        <v>41</v>
      </c>
      <c r="G51" s="8" t="s">
        <v>49</v>
      </c>
      <c r="H51" s="8" t="s">
        <v>244</v>
      </c>
      <c r="I51" s="8" t="s">
        <v>245</v>
      </c>
      <c r="J51" s="8" t="s">
        <v>264</v>
      </c>
      <c r="K51" s="8" t="s">
        <v>265</v>
      </c>
      <c r="L51" s="8" t="s">
        <v>1</v>
      </c>
      <c r="M51" s="9" t="s">
        <v>69</v>
      </c>
      <c r="N51" s="8" t="s">
        <v>36</v>
      </c>
      <c r="O51" s="10">
        <v>159</v>
      </c>
      <c r="P51" s="10">
        <v>85</v>
      </c>
      <c r="Q51" s="10">
        <f t="shared" si="4"/>
        <v>74</v>
      </c>
      <c r="R51" s="11">
        <v>8125</v>
      </c>
      <c r="S51" s="12">
        <f t="shared" si="5"/>
        <v>601250</v>
      </c>
      <c r="T51" s="12">
        <f>VLOOKUP(B51,'[3]Tranche 1 Actual 2024'!$B$12:$R$152,17,FALSE)</f>
        <v>511875</v>
      </c>
      <c r="U51" s="12"/>
      <c r="V51" s="12">
        <f t="shared" si="6"/>
        <v>89375</v>
      </c>
      <c r="W51" s="12"/>
      <c r="X51" s="12">
        <f t="shared" si="7"/>
        <v>89375</v>
      </c>
      <c r="Y51" s="14">
        <v>89375</v>
      </c>
      <c r="Z51" s="14" t="s">
        <v>114</v>
      </c>
    </row>
    <row r="52" spans="1:26" x14ac:dyDescent="0.25">
      <c r="A52" s="6">
        <v>50</v>
      </c>
      <c r="B52" s="17" t="s">
        <v>266</v>
      </c>
      <c r="C52" s="8" t="s">
        <v>267</v>
      </c>
      <c r="D52" s="8" t="s">
        <v>29</v>
      </c>
      <c r="E52" s="8" t="s">
        <v>250</v>
      </c>
      <c r="F52" s="8" t="s">
        <v>55</v>
      </c>
      <c r="G52" s="8" t="s">
        <v>32</v>
      </c>
      <c r="H52" s="8" t="s">
        <v>244</v>
      </c>
      <c r="I52" s="8" t="s">
        <v>245</v>
      </c>
      <c r="J52" s="8" t="s">
        <v>268</v>
      </c>
      <c r="K52" s="8" t="s">
        <v>269</v>
      </c>
      <c r="L52" s="8" t="s">
        <v>1</v>
      </c>
      <c r="M52" s="9" t="s">
        <v>69</v>
      </c>
      <c r="N52" s="8" t="s">
        <v>36</v>
      </c>
      <c r="O52" s="10">
        <v>93</v>
      </c>
      <c r="P52" s="10">
        <v>50</v>
      </c>
      <c r="Q52" s="10">
        <f t="shared" si="4"/>
        <v>43</v>
      </c>
      <c r="R52" s="11">
        <v>8125</v>
      </c>
      <c r="S52" s="12">
        <f t="shared" si="5"/>
        <v>349375</v>
      </c>
      <c r="T52" s="12">
        <f>VLOOKUP(B52,'[3]Tranche 1 Actual 2024'!$B$12:$R$152,17,FALSE)</f>
        <v>224250</v>
      </c>
      <c r="U52" s="12"/>
      <c r="V52" s="12">
        <f t="shared" si="6"/>
        <v>125125</v>
      </c>
      <c r="W52" s="12"/>
      <c r="X52" s="12">
        <f t="shared" si="7"/>
        <v>125125</v>
      </c>
      <c r="Y52" s="14">
        <v>125125</v>
      </c>
      <c r="Z52" s="14" t="s">
        <v>114</v>
      </c>
    </row>
    <row r="53" spans="1:26" x14ac:dyDescent="0.25">
      <c r="A53" s="6">
        <v>51</v>
      </c>
      <c r="B53" s="17" t="s">
        <v>270</v>
      </c>
      <c r="C53" s="8" t="s">
        <v>271</v>
      </c>
      <c r="D53" s="8" t="s">
        <v>29</v>
      </c>
      <c r="E53" s="8" t="s">
        <v>250</v>
      </c>
      <c r="F53" s="8" t="s">
        <v>55</v>
      </c>
      <c r="G53" s="8" t="s">
        <v>32</v>
      </c>
      <c r="H53" s="8" t="s">
        <v>244</v>
      </c>
      <c r="I53" s="8" t="s">
        <v>245</v>
      </c>
      <c r="J53" s="8" t="s">
        <v>272</v>
      </c>
      <c r="K53" s="8" t="s">
        <v>273</v>
      </c>
      <c r="L53" s="8" t="s">
        <v>1</v>
      </c>
      <c r="M53" s="9" t="s">
        <v>35</v>
      </c>
      <c r="N53" s="8" t="s">
        <v>274</v>
      </c>
      <c r="O53" s="10">
        <v>27</v>
      </c>
      <c r="P53" s="10">
        <v>6</v>
      </c>
      <c r="Q53" s="10">
        <f t="shared" si="4"/>
        <v>21</v>
      </c>
      <c r="R53" s="11">
        <v>8125</v>
      </c>
      <c r="S53" s="12">
        <f t="shared" si="5"/>
        <v>170625</v>
      </c>
      <c r="T53" s="12">
        <f>VLOOKUP(B53,'[3]Tranche 1 Actual 2024'!$B$12:$R$152,17,FALSE)</f>
        <v>0</v>
      </c>
      <c r="U53" s="12"/>
      <c r="V53" s="12">
        <f t="shared" si="6"/>
        <v>170625</v>
      </c>
      <c r="W53" s="12"/>
      <c r="X53" s="12">
        <f t="shared" si="7"/>
        <v>170625</v>
      </c>
      <c r="Y53" s="14">
        <v>170625</v>
      </c>
      <c r="Z53" s="14" t="s">
        <v>71</v>
      </c>
    </row>
    <row r="54" spans="1:26" x14ac:dyDescent="0.25">
      <c r="A54" s="6">
        <v>52</v>
      </c>
      <c r="B54" s="17" t="s">
        <v>275</v>
      </c>
      <c r="C54" s="8" t="s">
        <v>276</v>
      </c>
      <c r="D54" s="8" t="s">
        <v>29</v>
      </c>
      <c r="E54" s="8" t="s">
        <v>250</v>
      </c>
      <c r="F54" s="8" t="s">
        <v>55</v>
      </c>
      <c r="G54" s="8" t="s">
        <v>32</v>
      </c>
      <c r="H54" s="8" t="s">
        <v>244</v>
      </c>
      <c r="I54" s="8" t="s">
        <v>245</v>
      </c>
      <c r="J54" s="8" t="s">
        <v>277</v>
      </c>
      <c r="K54" s="8" t="s">
        <v>278</v>
      </c>
      <c r="L54" s="8" t="s">
        <v>1</v>
      </c>
      <c r="M54" s="9" t="s">
        <v>35</v>
      </c>
      <c r="N54" s="8" t="s">
        <v>36</v>
      </c>
      <c r="O54" s="10">
        <v>57</v>
      </c>
      <c r="P54" s="10">
        <v>11</v>
      </c>
      <c r="Q54" s="10">
        <f t="shared" si="4"/>
        <v>46</v>
      </c>
      <c r="R54" s="11">
        <v>8125</v>
      </c>
      <c r="S54" s="12">
        <f t="shared" si="5"/>
        <v>373750</v>
      </c>
      <c r="T54" s="12">
        <f>VLOOKUP(B54,'[3]Tranche 1 Actual 2024'!$B$12:$R$152,17,FALSE)</f>
        <v>60938</v>
      </c>
      <c r="U54" s="12"/>
      <c r="V54" s="12">
        <f t="shared" si="6"/>
        <v>312812</v>
      </c>
      <c r="W54" s="12"/>
      <c r="X54" s="12">
        <f t="shared" si="7"/>
        <v>312812</v>
      </c>
      <c r="Y54" s="14">
        <v>312812</v>
      </c>
      <c r="Z54" s="14" t="s">
        <v>114</v>
      </c>
    </row>
    <row r="55" spans="1:26" x14ac:dyDescent="0.25">
      <c r="A55" s="6">
        <v>53</v>
      </c>
      <c r="B55" s="17" t="s">
        <v>279</v>
      </c>
      <c r="C55" s="8" t="s">
        <v>280</v>
      </c>
      <c r="D55" s="8" t="s">
        <v>29</v>
      </c>
      <c r="E55" s="8" t="s">
        <v>250</v>
      </c>
      <c r="F55" s="8" t="s">
        <v>55</v>
      </c>
      <c r="G55" s="8" t="s">
        <v>32</v>
      </c>
      <c r="H55" s="8" t="s">
        <v>281</v>
      </c>
      <c r="I55" s="8" t="s">
        <v>245</v>
      </c>
      <c r="J55" s="8" t="s">
        <v>282</v>
      </c>
      <c r="K55" s="8" t="s">
        <v>283</v>
      </c>
      <c r="L55" s="8" t="s">
        <v>1</v>
      </c>
      <c r="M55" s="9" t="s">
        <v>35</v>
      </c>
      <c r="N55" s="8" t="s">
        <v>36</v>
      </c>
      <c r="O55" s="10">
        <v>108</v>
      </c>
      <c r="P55" s="10">
        <v>23</v>
      </c>
      <c r="Q55" s="10">
        <f t="shared" si="4"/>
        <v>85</v>
      </c>
      <c r="R55" s="11">
        <v>8125</v>
      </c>
      <c r="S55" s="12">
        <f t="shared" si="5"/>
        <v>690625</v>
      </c>
      <c r="T55" s="12">
        <f>VLOOKUP(B55,'[3]Tranche 1 Actual 2024'!$B$12:$R$152,17,FALSE)</f>
        <v>253500</v>
      </c>
      <c r="U55" s="12">
        <f>VLOOKUP(B55,'[3]Tranche 2 Actual 2024'!$B$12:$X$135,23,FALSE)</f>
        <v>253500</v>
      </c>
      <c r="V55" s="12">
        <f t="shared" si="6"/>
        <v>183625</v>
      </c>
      <c r="W55" s="12"/>
      <c r="X55" s="12">
        <f t="shared" si="7"/>
        <v>183625</v>
      </c>
      <c r="Y55" s="14">
        <v>183625</v>
      </c>
      <c r="Z55" s="14" t="s">
        <v>37</v>
      </c>
    </row>
    <row r="56" spans="1:26" x14ac:dyDescent="0.25">
      <c r="A56" s="6">
        <v>54</v>
      </c>
      <c r="B56" s="17" t="s">
        <v>284</v>
      </c>
      <c r="C56" s="8" t="s">
        <v>285</v>
      </c>
      <c r="D56" s="8" t="s">
        <v>29</v>
      </c>
      <c r="E56" s="8" t="s">
        <v>250</v>
      </c>
      <c r="F56" s="8" t="s">
        <v>55</v>
      </c>
      <c r="G56" s="8" t="s">
        <v>32</v>
      </c>
      <c r="H56" s="8" t="s">
        <v>286</v>
      </c>
      <c r="I56" s="8" t="s">
        <v>245</v>
      </c>
      <c r="J56" s="8" t="s">
        <v>287</v>
      </c>
      <c r="K56" s="8" t="s">
        <v>288</v>
      </c>
      <c r="L56" s="8" t="s">
        <v>1</v>
      </c>
      <c r="M56" s="9" t="s">
        <v>35</v>
      </c>
      <c r="N56" s="8" t="s">
        <v>36</v>
      </c>
      <c r="O56" s="10">
        <v>131</v>
      </c>
      <c r="P56" s="10">
        <v>89</v>
      </c>
      <c r="Q56" s="10">
        <f t="shared" si="4"/>
        <v>42</v>
      </c>
      <c r="R56" s="11">
        <v>8125</v>
      </c>
      <c r="S56" s="12">
        <f t="shared" si="5"/>
        <v>341250</v>
      </c>
      <c r="T56" s="12">
        <f>VLOOKUP(B56,'[3]Tranche 1 Actual 2024'!$B$12:$R$152,17,FALSE)</f>
        <v>277875</v>
      </c>
      <c r="U56" s="12"/>
      <c r="V56" s="12">
        <f t="shared" si="6"/>
        <v>63375</v>
      </c>
      <c r="W56" s="12"/>
      <c r="X56" s="12">
        <f t="shared" si="7"/>
        <v>63375</v>
      </c>
      <c r="Y56" s="14">
        <v>63375</v>
      </c>
      <c r="Z56" s="14" t="s">
        <v>114</v>
      </c>
    </row>
    <row r="57" spans="1:26" x14ac:dyDescent="0.25">
      <c r="A57" s="6">
        <v>55</v>
      </c>
      <c r="B57" s="17" t="s">
        <v>289</v>
      </c>
      <c r="C57" s="8" t="s">
        <v>290</v>
      </c>
      <c r="D57" s="8" t="s">
        <v>47</v>
      </c>
      <c r="E57" s="8" t="s">
        <v>250</v>
      </c>
      <c r="F57" s="8" t="s">
        <v>55</v>
      </c>
      <c r="G57" s="8" t="s">
        <v>32</v>
      </c>
      <c r="H57" s="8" t="s">
        <v>286</v>
      </c>
      <c r="I57" s="8" t="s">
        <v>245</v>
      </c>
      <c r="J57" s="8" t="s">
        <v>287</v>
      </c>
      <c r="K57" s="8" t="s">
        <v>288</v>
      </c>
      <c r="L57" s="8" t="s">
        <v>1</v>
      </c>
      <c r="M57" s="9" t="s">
        <v>35</v>
      </c>
      <c r="N57" s="8" t="s">
        <v>36</v>
      </c>
      <c r="O57" s="10">
        <v>23</v>
      </c>
      <c r="P57" s="10">
        <v>15</v>
      </c>
      <c r="Q57" s="10">
        <f t="shared" si="4"/>
        <v>8</v>
      </c>
      <c r="R57" s="11">
        <v>8125</v>
      </c>
      <c r="S57" s="12">
        <f t="shared" si="5"/>
        <v>65000</v>
      </c>
      <c r="T57" s="12">
        <f>VLOOKUP(B57,'[3]Tranche 1 Actual 2024'!$B$12:$R$152,17,FALSE)</f>
        <v>43875</v>
      </c>
      <c r="U57" s="12"/>
      <c r="V57" s="12">
        <f t="shared" si="6"/>
        <v>21125</v>
      </c>
      <c r="W57" s="12"/>
      <c r="X57" s="12">
        <f t="shared" si="7"/>
        <v>21125</v>
      </c>
      <c r="Y57" s="14">
        <v>21125</v>
      </c>
      <c r="Z57" s="14" t="s">
        <v>114</v>
      </c>
    </row>
    <row r="58" spans="1:26" x14ac:dyDescent="0.25">
      <c r="A58" s="6"/>
      <c r="B58" s="22" t="s">
        <v>164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0">
        <f>SUM(Y3:Y57)</f>
        <v>35625699</v>
      </c>
      <c r="Z58" s="21"/>
    </row>
  </sheetData>
  <conditionalFormatting sqref="B3">
    <cfRule type="duplicateValues" dxfId="4" priority="5"/>
  </conditionalFormatting>
  <conditionalFormatting sqref="C58:C1048576 C2:C29">
    <cfRule type="duplicateValues" dxfId="3" priority="4"/>
  </conditionalFormatting>
  <conditionalFormatting sqref="B40">
    <cfRule type="duplicateValues" dxfId="2" priority="3"/>
  </conditionalFormatting>
  <conditionalFormatting sqref="C30:C44">
    <cfRule type="duplicateValues" dxfId="1" priority="2"/>
  </conditionalFormatting>
  <conditionalFormatting sqref="C45:C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Ineligible-list-2024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2026-03-16T04:39:53Z</dcterms:created>
  <dcterms:modified xsi:type="dcterms:W3CDTF">2026-03-16T04:43:50Z</dcterms:modified>
</cp:coreProperties>
</file>